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Tỷ lệ" state="visible" r:id="rId4"/>
    <sheet sheetId="2" name="Tính thuế" state="visible" r:id="rId5"/>
    <sheet sheetId="3" name="So sánh doanh thu" state="visible" r:id="rId6"/>
    <sheet sheetId="4" name="Ước doanh thu" state="visible" r:id="rId7"/>
    <sheet sheetId="5" name="Căn cứ" state="visible" r:id="rId8"/>
  </sheets>
  <calcPr calcId="171027" fullCalcOnLoad="1"/>
</workbook>
</file>

<file path=xl/sharedStrings.xml><?xml version="1.0" encoding="utf-8"?>
<sst xmlns="http://schemas.openxmlformats.org/spreadsheetml/2006/main" count="98" uniqueCount="95">
  <si>
    <t>Nhóm ngành nghề</t>
  </si>
  <si>
    <t>Ví dụ</t>
  </si>
  <si>
    <t>Thuế GTGT</t>
  </si>
  <si>
    <t>Thuế TNCN (theo doanh thu)</t>
  </si>
  <si>
    <t>Phân phối, cung cấp hàng hóa</t>
  </si>
  <si>
    <t>Tạp hóa, bán lẻ, bán buôn, bán hàng online</t>
  </si>
  <si>
    <t>Dịch vụ, xây dựng không bao thầu nguyên vật liệu</t>
  </si>
  <si>
    <t>Tóc, spa, sửa chữa, tư vấn, dạy học</t>
  </si>
  <si>
    <t>Sản xuất, vận tải, dịch vụ có gắn với hàng hóa</t>
  </si>
  <si>
    <t>Thường áp dụng cho quán ăn, cà phê, trà sữa, nhà hàng</t>
  </si>
  <si>
    <t>Hoạt động kinh doanh khác</t>
  </si>
  <si>
    <t>Các hoạt động không thuộc nhóm trên</t>
  </si>
  <si>
    <t>Ghi chú: tỷ lệ GTGT theo điểm b khoản 2 Điều 12 Luật Thuế GTGT 48/2024/QH15; tỷ lệ TNCN theo khoản 3 Điều 7 Luật Thuế TNCN 109/2025/QH15. Ngành nghề cụ thể thuộc nhóm nào xem Phụ lục I Thông tư 69/2025/TT-BTC và xác nhận với cơ quan thuế. Cho thuê tài sản, đại lý bảo hiểm, xổ số, đa cấp và nội dung số có tỷ lệ TNCN 5% và cách khai riêng — bảng tính này không áp dụng.</t>
  </si>
  <si>
    <t>Bảng tính thuế hộ kinh doanh 2026</t>
  </si>
  <si>
    <t>Theo Nghị định 68/2026/NĐ-CP (sửa bởi Nghị định 141/2026/NĐ-CP), Luật Thuế TNCN 109/2025/QH15, Luật Thuế GTGT 48/2024/QH15. Cập nhật 22/10/2026 · menudientu.com/kien-thuc</t>
  </si>
  <si>
    <t>BƯỚC 1 — NHẬP SỐ LIỆU (ô màu vàng)</t>
  </si>
  <si>
    <t>Doanh thu cả năm (đồng)</t>
  </si>
  <si>
    <t>Tổng tiền bán hàng, dịch vụ của mọi kênh, mọi địa điểm, chưa trừ chi phí. Chưa rõ? Dùng sheet "Ước doanh thu".</t>
  </si>
  <si>
    <t>Ngành nghề</t>
  </si>
  <si>
    <t>Chọn trong danh sách. Quán ăn, cà phê thường thuộc nhóm "dịch vụ có gắn với hàng hóa" — xác nhận với cơ quan thuế.</t>
  </si>
  <si>
    <t>Chi phí có hóa đơn, chứng từ cả năm (đồng)</t>
  </si>
  <si>
    <t>Chỉ dùng để so cách tính TNCN theo thu nhập. Bỏ trống nếu không có đủ hóa đơn, chứng từ. Khoản thanh toán từ 5 triệu phải không dùng tiền mặt.</t>
  </si>
  <si>
    <t>BƯỚC 2 — KẾT QUẢ</t>
  </si>
  <si>
    <t>Nhóm doanh thu</t>
  </si>
  <si>
    <t>Tỷ lệ thuế GTGT</t>
  </si>
  <si>
    <t>Tính trên toàn bộ doanh thu khi doanh thu năm trên 1 tỷ.</t>
  </si>
  <si>
    <t>Tỷ lệ thuế TNCN theo doanh thu</t>
  </si>
  <si>
    <t>Chỉ tính trên phần doanh thu vượt 1 tỷ; chỉ dùng cho doanh thu trên 1 tỷ đến 3 tỷ.</t>
  </si>
  <si>
    <t>Thuế suất TNCN theo thu nhập</t>
  </si>
  <si>
    <t>Tính trên (doanh thu − chi phí được trừ).</t>
  </si>
  <si>
    <t>Thuế GTGT cả năm</t>
  </si>
  <si>
    <t>Thuế TNCN — cách 1: theo doanh thu</t>
  </si>
  <si>
    <t>(Doanh thu − 1 tỷ) × tỷ lệ TNCN. Hộ trên 3 tỷ không được dùng cách này.</t>
  </si>
  <si>
    <t>Thuế TNCN — cách 2: theo thu nhập</t>
  </si>
  <si>
    <t>(Doanh thu − chi phí có chứng từ) × thuế suất. Đã chọn cách này phải giữ ổn định 2 năm liên tục.</t>
  </si>
  <si>
    <t>Cách tính TNCN có lợi hơn</t>
  </si>
  <si>
    <t>Thuế TNCN áp dụng</t>
  </si>
  <si>
    <t>TỔNG THUẾ GTGT + TNCN CẢ NĂM</t>
  </si>
  <si>
    <t>Ước tính cho năm hộ khai thuế đủ 4 quý. Năm đầu tiên vượt 1 tỷ giữa năm: khai, nộp từ quý vượt ngưỡng, không tính lại các quý trước.</t>
  </si>
  <si>
    <t>Bằng bao nhiêu % doanh thu</t>
  </si>
  <si>
    <t>Nên để dành mỗi tháng</t>
  </si>
  <si>
    <t>Để riêng mỗi tháng để không bị động khi đến hạn nộp theo quý.</t>
  </si>
  <si>
    <t>Lợi nhuận còn lại sau thuế</t>
  </si>
  <si>
    <t>Doanh thu − chi phí đã nhập − tổng thuế (chưa tính các chi phí không có chứng từ).</t>
  </si>
  <si>
    <t>BƯỚC 3 — VIỆC PHẢI LÀM</t>
  </si>
  <si>
    <t>Hóa đơn điện tử</t>
  </si>
  <si>
    <t>Khai thuế, thông báo doanh thu</t>
  </si>
  <si>
    <t>Nếu tính TNCN theo thu nhập: tạm nộp theo quý cùng tờ khai GTGT và quyết toán năm chậm nhất 31/3 năm sau.</t>
  </si>
  <si>
    <t>Sổ kế toán (Thông tư 152/2025)</t>
  </si>
  <si>
    <t>Còn cách ngưỡng 1 tỷ</t>
  </si>
  <si>
    <t>Mốc dễ nhớ: 1 tỷ/năm ≈ 83,3 triệu/tháng ≈ 2,74 triệu/ngày (365 ngày).</t>
  </si>
  <si>
    <t>Bảng tính chỉ để ước lượng và tham khảo, không thay thế tư vấn thuế. Tỷ lệ theo ngành phụ thuộc ngành nghề đăng ký; hãy xác nhận với cơ quan thuế quản lý trực tiếp trước khi kê khai. Hộ có nhiều ngành, nhiều địa điểm, có cho thuê tài sản hoặc bán qua sàn được khấu trừ thuế cần tính riêng.</t>
  </si>
  <si>
    <t>Thuế ở các mức doanh thu khác nhau</t>
  </si>
  <si>
    <t>Ngành:</t>
  </si>
  <si>
    <t>Tỷ suất lợi nhuận giả định (cho cách 2):</t>
  </si>
  <si>
    <t>Lợi nhuận = doanh thu × tỷ suất (đổi ô vàng để thử)</t>
  </si>
  <si>
    <t>Doanh thu năm</t>
  </si>
  <si>
    <t>Nhóm</t>
  </si>
  <si>
    <t>TNCN cách 1 (doanh thu)</t>
  </si>
  <si>
    <t>TNCN cách 2 (thu nhập)</t>
  </si>
  <si>
    <t>Tổng thuế (cách có lợi)</t>
  </si>
  <si>
    <t>% doanh thu</t>
  </si>
  <si>
    <t>Dòng tô xanh: doanh thu vượt 1 tỷ thì thuế GTGT tính trên toàn bộ doanh thu, nên số thuế tăng đột ngột ngay sau ngưỡng. Bảng giả định hộ khai thuế đủ 4 quý trong năm.</t>
  </si>
  <si>
    <t>Ước doanh thu cả năm từ số tháng đã có</t>
  </si>
  <si>
    <t>Nhập doanh thu từng tháng (ô vàng). Tháng chưa có thì để trống. Có thể lấy số từ sổ S1a-HKD hoặc báo cáo doanh thu của phần mềm bán hàng.</t>
  </si>
  <si>
    <t>Tháng</t>
  </si>
  <si>
    <t>Doanh thu</t>
  </si>
  <si>
    <t>Tháng 1</t>
  </si>
  <si>
    <t>Tháng 2</t>
  </si>
  <si>
    <t>Tháng 3</t>
  </si>
  <si>
    <t>Tháng 4</t>
  </si>
  <si>
    <t>Tháng 5</t>
  </si>
  <si>
    <t>Tháng 6</t>
  </si>
  <si>
    <t>Tháng 7</t>
  </si>
  <si>
    <t>Tháng 8</t>
  </si>
  <si>
    <t>Tháng 9</t>
  </si>
  <si>
    <t>Tháng 10</t>
  </si>
  <si>
    <t>Tháng 11</t>
  </si>
  <si>
    <t>Tháng 12</t>
  </si>
  <si>
    <t>Đã có</t>
  </si>
  <si>
    <t>Cộng dồn</t>
  </si>
  <si>
    <t>Ước cả năm</t>
  </si>
  <si>
    <t>Bình quân các tháng đã có × 12. Chép số này vào ô B5 sheet "Tính thuế".</t>
  </si>
  <si>
    <t>So với ngưỡng 1 tỷ</t>
  </si>
  <si>
    <t>Từ khoảng 80% trở lên nên chuẩn bị hóa đơn điện tử và hỏi kế toán.</t>
  </si>
  <si>
    <t>Doanh thu bình quân/ngày</t>
  </si>
  <si>
    <t>Căn cứ dùng trong bảng tính (đối chiếu ngày 22/10/2026)</t>
  </si>
  <si>
    <t/>
  </si>
  <si>
    <t>Nghị định 68/2026/NĐ-CP ngày 05/3/2026 — chính sách thuế và quản lý thuế với hộ, cá nhân kinh doanh: Điều 3 (GTGT), Điều 4 (TNCN, 2 phương pháp, giữ ổn định 2 năm), Điều 5–6 (doanh thu, chi phí được trừ), Điều 8–10 (khai, nộp thuế).</t>
  </si>
  <si>
    <t>Nghị định 141/2026/NĐ-CP ngày 29/4/2026, hiệu lực 01/01/2026 — thay "500 triệu đồng" bằng "01 tỷ đồng" trong Nghị định 68; hộ trên 1 tỷ dùng hóa đơn điện tử, đăng ký trong 30 ngày.</t>
  </si>
  <si>
    <t>Luật Thuế thu nhập cá nhân 109/2025/QH15, Điều 7 — thuế suất theo thu nhập 15% / 17% / 20%; tỷ lệ theo doanh thu 0,5% / 2% / 1,5% / 1% tính trên phần doanh thu vượt ngưỡng.</t>
  </si>
  <si>
    <t>Luật Thuế giá trị gia tăng 48/2024/QH15, điểm b khoản 2 Điều 12 — tỷ lệ % trên doanh thu 1% / 5% / 3% / 2%; danh mục ngành nghề tại Phụ lục I Thông tư 69/2025/TT-BTC.</t>
  </si>
  <si>
    <t>Thông tư 152/2025/TT-BTC — mẫu sổ S1a, S2a, S2b–S2e-HKD.</t>
  </si>
  <si>
    <t>Bảng tính mang tính tham khảo. Hãy xác nhận với cơ quan thuế quản lý trực tiếp trước khi kê khai.</t>
  </si>
  <si>
    <t>Hướng dẫn chi tiết: https://menudientu.com/kien-thuc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</si>
</sst>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quot; đ&quot;"/>
    <numFmt numFmtId="166" formatCode="0&quot; tháng&quot;"/>
  </numFmts>
  <fonts count="10" x14ac:knownFonts="1">
    <font>
      <color theme="1"/>
      <family val="2"/>
      <scheme val="minor"/>
      <sz val="11"/>
      <name val="Calibri"/>
    </font>
    <font>
      <b/>
      <color rgb="FFFFFFFF"/>
      <sz val="11"/>
      <name val="Arial"/>
    </font>
    <font>
      <sz val="11"/>
      <name val="Arial"/>
    </font>
    <font>
      <i/>
      <color rgb="FF6B7A72"/>
      <sz val="10"/>
      <name val="Arial"/>
    </font>
    <font>
      <b/>
      <color rgb="FF124A36"/>
      <sz val="16"/>
      <name val="Arial"/>
    </font>
    <font>
      <color rgb="FF6B7A72"/>
      <sz val="10"/>
      <name val="Arial"/>
    </font>
    <font>
      <b/>
      <sz val="11"/>
      <name val="Arial"/>
    </font>
    <font>
      <b/>
      <color rgb="FF124A36"/>
      <sz val="13"/>
      <name val="Arial"/>
    </font>
    <font>
      <b/>
      <color rgb="FF124A36"/>
      <sz val="14"/>
      <name val="Arial"/>
    </font>
    <font>
      <b/>
      <color rgb="FF124A36"/>
      <sz val="11"/>
      <name val="Arial"/>
    </font>
  </fonts>
  <fills count="5">
    <fill>
      <patternFill patternType="none"/>
    </fill>
    <fill>
      <patternFill patternType="gray125"/>
    </fill>
    <fill>
      <patternFill patternType="solid">
        <fgColor rgb="FF124A36"/>
      </patternFill>
    </fill>
    <fill>
      <patternFill patternType="solid">
        <fgColor rgb="FFFFF4CC"/>
      </patternFill>
    </fill>
    <fill>
      <patternFill patternType="solid">
        <fgColor rgb="FFE8F5EE"/>
      </patternFill>
    </fill>
  </fills>
  <borders count="3">
    <border>
      <left/>
      <right/>
      <top/>
      <bottom/>
      <diagonal/>
    </border>
    <border>
      <left style="thin">
        <color rgb="FFD9B44A"/>
      </left>
      <right style="thin">
        <color rgb="FFD9B44A"/>
      </right>
      <top style="thin">
        <color rgb="FFD9B44A"/>
      </top>
      <bottom style="thin">
        <color rgb="FFD9B44A"/>
      </bottom>
      <diagonal/>
    </border>
    <border>
      <left/>
      <right/>
      <top/>
      <bottom style="hair">
        <color rgb="FFCCD8D1"/>
      </bottom>
      <diagonal/>
    </border>
  </borders>
  <cellStyleXfs count="1">
    <xf numFmtId="0" fontId="0" fillId="0" borderId="0"/>
  </cellStyleXfs>
  <cellXfs count="38">
    <xf numFmtId="0" fontId="0" fillId="0" borderId="0" xfId="0"/>
    <xf numFmtId="0" fontId="1" fillId="2" borderId="0" xfId="0" applyFont="1" applyFill="1" applyAlignment="1">
      <alignment vertical="center" wrapText="1"/>
    </xf>
    <xf numFmtId="0" fontId="2" fillId="0" borderId="0" xfId="0" applyFont="1" applyAlignment="1">
      <alignment vertical="top" wrapText="1"/>
    </xf>
    <xf numFmtId="164" fontId="2" fillId="0" borderId="0" xfId="0" applyNumberFormat="1" applyFont="1" applyAlignment="1">
      <alignment vertical="top" wrapText="1"/>
    </xf>
    <xf numFmtId="0" fontId="3" fillId="0" borderId="0" xfId="0" applyFont="1" applyAlignment="1">
      <alignment vertical="top" wrapText="1"/>
    </xf>
    <xf numFmtId="0" fontId="4" fillId="0" borderId="0" xfId="0" applyFont="1"/>
    <xf numFmtId="0" fontId="5" fillId="0" borderId="0" xfId="0" applyFont="1"/>
    <xf numFmtId="0" fontId="1" fillId="2" borderId="0" xfId="0" applyFont="1" applyFill="1"/>
    <xf numFmtId="0" fontId="2" fillId="0" borderId="0" xfId="0" applyFont="1" applyAlignment="1">
      <alignment vertical="center" wrapText="1"/>
    </xf>
    <xf numFmtId="165" fontId="2" fillId="3" borderId="1" xfId="0" applyNumberFormat="1" applyFont="1" applyFill="1" applyBorder="1" applyAlignment="1">
      <alignment horizontal="right" vertical="center"/>
    </xf>
    <xf numFmtId="0" fontId="5" fillId="0" borderId="0" xfId="0" applyFont="1" applyAlignment="1">
      <alignment vertical="center" wrapText="1"/>
    </xf>
    <xf numFmtId="0" fontId="2" fillId="3" borderId="1" xfId="0" applyFont="1" applyFill="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left" vertical="center" wrapText="1"/>
    </xf>
    <xf numFmtId="164" fontId="2" fillId="0" borderId="0" xfId="0" applyNumberFormat="1" applyFont="1" applyAlignment="1">
      <alignment horizontal="right" vertical="center"/>
    </xf>
    <xf numFmtId="165" fontId="2" fillId="0" borderId="0" xfId="0" applyNumberFormat="1" applyFont="1" applyAlignment="1">
      <alignment horizontal="right" vertical="center"/>
    </xf>
    <xf numFmtId="0" fontId="2" fillId="0" borderId="0" xfId="0" applyFont="1" applyAlignment="1">
      <alignment horizontal="left" vertical="center" wrapText="1"/>
    </xf>
    <xf numFmtId="0" fontId="6" fillId="4" borderId="0" xfId="0" applyFont="1" applyFill="1" applyAlignment="1">
      <alignment vertical="center" wrapText="1"/>
    </xf>
    <xf numFmtId="165" fontId="7" fillId="4" borderId="0" xfId="0" applyNumberFormat="1" applyFont="1" applyFill="1" applyAlignment="1">
      <alignment horizontal="right" vertical="center"/>
    </xf>
    <xf numFmtId="10" fontId="2" fillId="0" borderId="0" xfId="0" applyNumberFormat="1" applyFont="1" applyAlignment="1">
      <alignment horizontal="right" vertical="center"/>
    </xf>
    <xf numFmtId="0" fontId="8" fillId="0" borderId="0" xfId="0" applyFont="1"/>
    <xf numFmtId="0" fontId="6" fillId="0" borderId="0" xfId="0" applyFont="1"/>
    <xf numFmtId="9" fontId="0" fillId="3" borderId="0" xfId="0" applyNumberFormat="1" applyFill="1"/>
    <xf numFmtId="0" fontId="1" fillId="2" borderId="0" xfId="0" applyFont="1" applyFill="1" applyAlignment="1">
      <alignment horizontal="center" vertical="center" wrapText="1"/>
    </xf>
    <xf numFmtId="165" fontId="2" fillId="0" borderId="2" xfId="0" applyNumberFormat="1" applyFont="1" applyBorder="1"/>
    <xf numFmtId="0" fontId="2" fillId="0" borderId="2" xfId="0" applyFont="1" applyBorder="1"/>
    <xf numFmtId="10" fontId="2" fillId="0" borderId="2" xfId="0" applyNumberFormat="1" applyFont="1" applyBorder="1"/>
    <xf numFmtId="165" fontId="2" fillId="4" borderId="2" xfId="0" applyNumberFormat="1" applyFont="1" applyFill="1" applyBorder="1"/>
    <xf numFmtId="0" fontId="2" fillId="4" borderId="2" xfId="0" applyFont="1" applyFill="1" applyBorder="1"/>
    <xf numFmtId="10" fontId="2" fillId="4" borderId="2" xfId="0" applyNumberFormat="1" applyFont="1" applyFill="1" applyBorder="1"/>
    <xf numFmtId="0" fontId="3" fillId="0" borderId="0" xfId="0" applyFont="1" applyAlignment="1">
      <alignment wrapText="1"/>
    </xf>
    <xf numFmtId="0" fontId="5" fillId="0" borderId="0" xfId="0" applyFont="1" applyAlignment="1">
      <alignment wrapText="1"/>
    </xf>
    <xf numFmtId="0" fontId="2" fillId="0" borderId="0" xfId="0" applyFont="1"/>
    <xf numFmtId="165" fontId="2" fillId="3" borderId="0" xfId="0" applyNumberFormat="1" applyFont="1" applyFill="1"/>
    <xf numFmtId="166" fontId="9" fillId="0" borderId="0" xfId="0" applyNumberFormat="1" applyFont="1"/>
    <xf numFmtId="165" fontId="9" fillId="0" borderId="0" xfId="0" applyNumberFormat="1" applyFont="1"/>
    <xf numFmtId="9" fontId="9" fillId="0" borderId="0" xfId="0" applyNumberFormat="1" applyFont="1"/>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1" topLeftCell="A2" activePane="bottomLeft" state="frozen"/>
      <selection pane="bottomLeft"/>
    </sheetView>
  </sheetViews>
  <sheetFormatPr defaultRowHeight="15" outlineLevelRow="0" outlineLevelCol="0" x14ac:dyDescent="55"/>
  <cols>
    <col min="1" max="1" width="58" customWidth="1"/>
    <col min="2" max="2" width="52" customWidth="1"/>
    <col min="3" max="3" width="12" customWidth="1"/>
    <col min="4" max="4" width="16" customWidth="1"/>
  </cols>
  <sheetData>
    <row r="1" ht="32" customHeight="1" spans="1:4" x14ac:dyDescent="0.25">
      <c r="A1" s="1" t="s">
        <v>0</v>
      </c>
      <c r="B1" s="1" t="s">
        <v>1</v>
      </c>
      <c r="C1" s="1" t="s">
        <v>2</v>
      </c>
      <c r="D1" s="1" t="s">
        <v>3</v>
      </c>
    </row>
    <row r="2" spans="1:4" x14ac:dyDescent="0.25">
      <c r="A2" s="2" t="s">
        <v>4</v>
      </c>
      <c r="B2" s="2" t="s">
        <v>5</v>
      </c>
      <c r="C2" s="3">
        <v>0.01</v>
      </c>
      <c r="D2" s="3">
        <v>0.005</v>
      </c>
    </row>
    <row r="3" spans="1:4" x14ac:dyDescent="0.25">
      <c r="A3" s="2" t="s">
        <v>6</v>
      </c>
      <c r="B3" s="2" t="s">
        <v>7</v>
      </c>
      <c r="C3" s="3">
        <v>0.05</v>
      </c>
      <c r="D3" s="3">
        <v>0.02</v>
      </c>
    </row>
    <row r="4" spans="1:4" x14ac:dyDescent="0.25">
      <c r="A4" s="2" t="s">
        <v>8</v>
      </c>
      <c r="B4" s="2" t="s">
        <v>9</v>
      </c>
      <c r="C4" s="3">
        <v>0.03</v>
      </c>
      <c r="D4" s="3">
        <v>0.015</v>
      </c>
    </row>
    <row r="5" spans="1:4" x14ac:dyDescent="0.25">
      <c r="A5" s="2" t="s">
        <v>10</v>
      </c>
      <c r="B5" s="2" t="s">
        <v>11</v>
      </c>
      <c r="C5" s="3">
        <v>0.02</v>
      </c>
      <c r="D5" s="3">
        <v>0.01</v>
      </c>
    </row>
    <row r="7" ht="62" customHeight="1" spans="1:4" x14ac:dyDescent="0.25">
      <c r="A7" s="4" t="s">
        <v>12</v>
      </c>
      <c r="B7" s="4"/>
      <c r="C7" s="4"/>
      <c r="D7" s="4"/>
    </row>
  </sheetData>
  <mergeCells count="1">
    <mergeCell ref="A7:D7"/>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1"/>
  <sheetViews>
    <sheetView workbookViewId="0" showGridLines="0"/>
  </sheetViews>
  <sheetFormatPr defaultRowHeight="15" outlineLevelRow="0" outlineLevelCol="0" x14ac:dyDescent="55"/>
  <cols>
    <col min="1" max="1" width="46" customWidth="1"/>
    <col min="2" max="2" width="30" customWidth="1"/>
    <col min="3" max="3" width="70" customWidth="1"/>
  </cols>
  <sheetData>
    <row r="1" spans="1:1" x14ac:dyDescent="0.25">
      <c r="A1" s="5" t="s">
        <v>13</v>
      </c>
    </row>
    <row r="2" spans="1:3" x14ac:dyDescent="0.25">
      <c r="A2" s="6" t="s">
        <v>14</v>
      </c>
      <c r="B2" s="6"/>
      <c r="C2" s="6"/>
    </row>
    <row r="4" ht="22" customHeight="1" spans="1:3" x14ac:dyDescent="0.25">
      <c r="A4" s="7" t="s">
        <v>15</v>
      </c>
      <c r="B4" s="7"/>
      <c r="C4" s="7"/>
    </row>
    <row r="5" ht="30" customHeight="1" spans="1:3" x14ac:dyDescent="0.25">
      <c r="A5" s="8" t="s">
        <v>16</v>
      </c>
      <c r="B5" s="9">
        <v>1500000000</v>
      </c>
      <c r="C5" s="10" t="s">
        <v>17</v>
      </c>
    </row>
    <row r="6" ht="44" customHeight="1" spans="1:3" x14ac:dyDescent="0.25">
      <c r="A6" s="8" t="s">
        <v>18</v>
      </c>
      <c r="B6" s="11" t="s">
        <v>8</v>
      </c>
      <c r="C6" s="10" t="s">
        <v>19</v>
      </c>
    </row>
    <row r="7" ht="30" customHeight="1" spans="1:3" x14ac:dyDescent="0.25">
      <c r="A7" s="8" t="s">
        <v>20</v>
      </c>
      <c r="B7" s="9">
        <v>1200000000</v>
      </c>
      <c r="C7" s="10" t="s">
        <v>21</v>
      </c>
    </row>
    <row r="9" ht="22" customHeight="1" spans="1:3" x14ac:dyDescent="0.25">
      <c r="A9" s="7" t="s">
        <v>22</v>
      </c>
      <c r="B9" s="7"/>
      <c r="C9" s="7"/>
    </row>
    <row r="10" ht="30" customHeight="1" spans="1:2" x14ac:dyDescent="0.25">
      <c r="A10" s="12" t="s">
        <v>23</v>
      </c>
      <c r="B10" s="13">
        <f>IF(B5&lt;=1000000000,"Nhóm 1: từ 1 tỷ trở xuống",IF(B5&lt;=3000000000,"Nhóm 2: trên 1 tỷ đến 3 tỷ",IF(B5&lt;=50000000000,"Nhóm 3: trên 3 tỷ đến 50 tỷ","Nhóm 4: trên 50 tỷ")))</f>
      </c>
    </row>
    <row r="11" ht="30" customHeight="1" spans="1:3" x14ac:dyDescent="0.25">
      <c r="A11" s="8" t="s">
        <v>24</v>
      </c>
      <c r="B11" s="14">
        <f>INDEX('Tỷ lệ'!$C$2:$C$5,MATCH(B6,'Tỷ lệ'!$A$2:$A$5,0))</f>
      </c>
      <c r="C11" s="10" t="s">
        <v>25</v>
      </c>
    </row>
    <row r="12" ht="30" customHeight="1" spans="1:3" x14ac:dyDescent="0.25">
      <c r="A12" s="8" t="s">
        <v>26</v>
      </c>
      <c r="B12" s="14">
        <f>INDEX('Tỷ lệ'!$D$2:$D$5,MATCH(B6,'Tỷ lệ'!$A$2:$A$5,0))</f>
      </c>
      <c r="C12" s="10" t="s">
        <v>27</v>
      </c>
    </row>
    <row r="13" ht="30" customHeight="1" spans="1:3" x14ac:dyDescent="0.25">
      <c r="A13" s="8" t="s">
        <v>28</v>
      </c>
      <c r="B13" s="14">
        <f>IF(B5&lt;=1000000000,0,IF(B5&lt;=3000000000,15%,IF(B5&lt;=50000000000,17%,20%)))</f>
      </c>
      <c r="C13" s="10" t="s">
        <v>29</v>
      </c>
    </row>
    <row r="15" ht="30" customHeight="1" spans="1:2" x14ac:dyDescent="0.25">
      <c r="A15" s="8" t="s">
        <v>30</v>
      </c>
      <c r="B15" s="15">
        <f>IF(B5&gt;1000000000,ROUND(B5*B11,0),0)</f>
      </c>
    </row>
    <row r="16" ht="30" customHeight="1" spans="1:3" x14ac:dyDescent="0.25">
      <c r="A16" s="8" t="s">
        <v>31</v>
      </c>
      <c r="B16" s="15">
        <f>IF(B5&lt;=1000000000,0,IF(B5&lt;=3000000000,ROUND((B5-1000000000)*B12,0),"Không áp dụng"))</f>
      </c>
      <c r="C16" s="10" t="s">
        <v>32</v>
      </c>
    </row>
    <row r="17" ht="30" customHeight="1" spans="1:3" x14ac:dyDescent="0.25">
      <c r="A17" s="8" t="s">
        <v>33</v>
      </c>
      <c r="B17" s="15">
        <f>IF(B5&lt;=1000000000,0,IF(B7="","Chưa nhập chi phí",ROUND(MAX(0,B5-B7)*B13,0)))</f>
      </c>
      <c r="C17" s="10" t="s">
        <v>34</v>
      </c>
    </row>
    <row r="18" ht="36" customHeight="1" spans="1:2" x14ac:dyDescent="0.25">
      <c r="A18" s="8" t="s">
        <v>35</v>
      </c>
      <c r="B18" s="16">
        <f>IF(B5&lt;=1000000000,"Không phải nộp thuế GTGT, TNCN",IF(B5&gt;3000000000,"Bắt buộc tính theo thu nhập",IF(B7="","Theo doanh thu (nhập chi phí ở B7 để so)",IF(B16&lt;=B17,"Theo doanh thu","Theo thu nhập — cần đủ hóa đơn, chứng từ"))))</f>
      </c>
    </row>
    <row r="19" ht="30" customHeight="1" spans="1:2" x14ac:dyDescent="0.25">
      <c r="A19" s="8" t="s">
        <v>36</v>
      </c>
      <c r="B19" s="15">
        <f>IF(B5&lt;=1000000000,0,IF(B5&gt;3000000000,IF(ISNUMBER(B17),B17,"Cần nhập chi phí ở B7"),IF(ISNUMBER(B17),MIN(B16,B17),B16)))</f>
      </c>
    </row>
    <row r="20" ht="44" customHeight="1" spans="1:3" x14ac:dyDescent="0.25">
      <c r="A20" s="17" t="s">
        <v>37</v>
      </c>
      <c r="B20" s="18">
        <f>IF(ISNUMBER(B19),B15+B19,"Cần nhập chi phí ở B7")</f>
      </c>
      <c r="C20" s="10" t="s">
        <v>38</v>
      </c>
    </row>
    <row r="21" ht="30" customHeight="1" spans="1:2" x14ac:dyDescent="0.25">
      <c r="A21" s="8" t="s">
        <v>39</v>
      </c>
      <c r="B21" s="19">
        <f>IF(AND(ISNUMBER(B20),B5&gt;0),B20/B5,"")</f>
      </c>
    </row>
    <row r="22" ht="30" customHeight="1" spans="1:3" x14ac:dyDescent="0.25">
      <c r="A22" s="8" t="s">
        <v>40</v>
      </c>
      <c r="B22" s="15">
        <f>IF(ISNUMBER(B20),ROUND(B20/12,-3),"")</f>
      </c>
      <c r="C22" s="10" t="s">
        <v>41</v>
      </c>
    </row>
    <row r="23" ht="30" customHeight="1" spans="1:3" x14ac:dyDescent="0.25">
      <c r="A23" s="8" t="s">
        <v>42</v>
      </c>
      <c r="B23" s="15">
        <f>IF(AND(B7&lt;&gt;"",ISNUMBER(B20)),B5-B7-B20,"")</f>
      </c>
      <c r="C23" s="10" t="s">
        <v>43</v>
      </c>
    </row>
    <row r="25" ht="22" customHeight="1" spans="1:3" x14ac:dyDescent="0.25">
      <c r="A25" s="7" t="s">
        <v>44</v>
      </c>
      <c r="B25" s="7"/>
      <c r="C25" s="7"/>
    </row>
    <row r="26" ht="44" customHeight="1" spans="1:2" x14ac:dyDescent="0.25">
      <c r="A26" s="8" t="s">
        <v>45</v>
      </c>
      <c r="B26" s="16">
        <f>IF(B5&gt;1000000000,"Bắt buộc — đăng ký trong 30 ngày kể từ ngày cuối kỳ có doanh thu lũy kế trên 1 tỷ","Không bắt buộc; được đăng ký nếu có nhu cầu")</f>
      </c>
    </row>
    <row r="27" ht="44" customHeight="1" spans="1:3" x14ac:dyDescent="0.25">
      <c r="A27" s="8" t="s">
        <v>46</v>
      </c>
      <c r="B27" s="16">
        <f>IF(B5&lt;=1000000000,"Thông báo doanh thu năm (mẫu 01/TKN-CNKD) chậm nhất 31/01 năm sau",IF(B5&lt;=50000000000,"Khai, nộp GTGT (và TNCN) theo quý, hạn ngày cuối tháng đầu quý sau","Khai, nộp GTGT theo tháng, hạn ngày 20 tháng sau"))</f>
      </c>
      <c r="C27" s="10" t="s">
        <v>47</v>
      </c>
    </row>
    <row r="28" ht="30" customHeight="1" spans="1:2" x14ac:dyDescent="0.25">
      <c r="A28" s="8" t="s">
        <v>48</v>
      </c>
      <c r="B28" s="16">
        <f>IF(B5&lt;=1000000000,"S1a-HKD",IF(AND(B5&lt;=3000000000,LEFT(B18,14)="Theo doanh thu"),"S2a-HKD","S2b, S2c, S2d, S2e-HKD"))</f>
      </c>
    </row>
    <row r="29" ht="30" customHeight="1" spans="1:3" x14ac:dyDescent="0.25">
      <c r="A29" s="8" t="s">
        <v>49</v>
      </c>
      <c r="B29" s="15">
        <f>IF(B5&lt;=1000000000,1000000000-B5,"Đã vượt ngưỡng")</f>
      </c>
      <c r="C29" s="10" t="s">
        <v>50</v>
      </c>
    </row>
    <row r="31" ht="58" customHeight="1" spans="1:3" x14ac:dyDescent="0.25">
      <c r="A31" s="4" t="s">
        <v>51</v>
      </c>
      <c r="B31" s="4"/>
      <c r="C31" s="4"/>
    </row>
  </sheetData>
  <mergeCells count="5">
    <mergeCell ref="A2:C2"/>
    <mergeCell ref="A4:C4"/>
    <mergeCell ref="A9:C9"/>
    <mergeCell ref="A25:C25"/>
    <mergeCell ref="A31:C31"/>
  </mergeCells>
  <dataValidations count="1">
    <dataValidation type="list" showErrorMessage="1" errorTitle="Chọn ngành" error="Hãy chọn một nhóm ngành trong danh sách." sqref="B6">
      <formula1>'Tỷ lệ'!$A$2:$A$5</formula1>
    </dataValidation>
  </dataValidations>
  <pageSetup paperSize="9" orientation="portrait"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workbookViewId="0" showGridLines="0">
      <pane ySplit="5" topLeftCell="A6" activePane="bottomLeft" state="frozen"/>
      <selection pane="bottomLeft"/>
    </sheetView>
  </sheetViews>
  <sheetFormatPr defaultRowHeight="15" outlineLevelRow="0" outlineLevelCol="0" x14ac:dyDescent="55"/>
  <cols>
    <col min="1" max="1" width="18" customWidth="1"/>
    <col min="2" max="2" width="26" customWidth="1"/>
    <col min="3" max="3" width="16" customWidth="1"/>
    <col min="4" max="6" width="18" customWidth="1"/>
    <col min="7" max="7" width="13" customWidth="1"/>
  </cols>
  <sheetData>
    <row r="1" spans="1:1" x14ac:dyDescent="0.25">
      <c r="A1" s="20" t="s">
        <v>52</v>
      </c>
    </row>
    <row r="2" spans="1:6" x14ac:dyDescent="0.25">
      <c r="A2" s="21" t="s">
        <v>53</v>
      </c>
      <c r="B2">
        <f>'Tính thuế'!B6</f>
      </c>
      <c r="C2"/>
      <c r="D2"/>
      <c r="E2"/>
      <c r="F2"/>
    </row>
    <row r="3" spans="1:5" x14ac:dyDescent="0.25">
      <c r="A3" s="21" t="s">
        <v>54</v>
      </c>
      <c r="B3" s="21"/>
      <c r="C3" s="21"/>
      <c r="D3" s="22">
        <v>0.2</v>
      </c>
      <c r="E3" s="6" t="s">
        <v>55</v>
      </c>
    </row>
    <row r="5" ht="36" customHeight="1" spans="1:7" x14ac:dyDescent="0.25">
      <c r="A5" s="23" t="s">
        <v>56</v>
      </c>
      <c r="B5" s="23" t="s">
        <v>57</v>
      </c>
      <c r="C5" s="23" t="s">
        <v>2</v>
      </c>
      <c r="D5" s="23" t="s">
        <v>58</v>
      </c>
      <c r="E5" s="23" t="s">
        <v>59</v>
      </c>
      <c r="F5" s="23" t="s">
        <v>60</v>
      </c>
      <c r="G5" s="23" t="s">
        <v>61</v>
      </c>
    </row>
    <row r="6" spans="1:7" x14ac:dyDescent="0.25">
      <c r="A6" s="24">
        <v>500000000</v>
      </c>
      <c r="B6" s="25">
        <f>IF(A6&lt;=1000000000,"Nhóm 1",IF(A6&lt;=3000000000,"Nhóm 2",IF(A6&lt;=50000000000,"Nhóm 3","Nhóm 4")))</f>
      </c>
      <c r="C6" s="24">
        <f>IF(A6&gt;1000000000,ROUND(A6*'Tính thuế'!$B$11,0),0)</f>
      </c>
      <c r="D6" s="24">
        <f>IF(A6&lt;=1000000000,0,IF(A6&lt;=3000000000,ROUND((A6-1000000000)*'Tính thuế'!$B$12,0),"—"))</f>
      </c>
      <c r="E6" s="24">
        <f>IF(A6&lt;=1000000000,0,ROUND(A6*$D$3*IF(A6&lt;=3000000000,15%,IF(A6&lt;=50000000000,17%,20%)),0))</f>
      </c>
      <c r="F6" s="24">
        <f>C6+IF(A6&gt;3000000000,E6,MIN(D6,E6))</f>
      </c>
      <c r="G6" s="26">
        <f>IF(A6&gt;0,F6/A6,0)</f>
      </c>
    </row>
    <row r="7" spans="1:7" x14ac:dyDescent="0.25">
      <c r="A7" s="24">
        <v>800000000</v>
      </c>
      <c r="B7" s="25">
        <f>IF(A7&lt;=1000000000,"Nhóm 1",IF(A7&lt;=3000000000,"Nhóm 2",IF(A7&lt;=50000000000,"Nhóm 3","Nhóm 4")))</f>
      </c>
      <c r="C7" s="24">
        <f>IF(A7&gt;1000000000,ROUND(A7*'Tính thuế'!$B$11,0),0)</f>
      </c>
      <c r="D7" s="24">
        <f>IF(A7&lt;=1000000000,0,IF(A7&lt;=3000000000,ROUND((A7-1000000000)*'Tính thuế'!$B$12,0),"—"))</f>
      </c>
      <c r="E7" s="24">
        <f>IF(A7&lt;=1000000000,0,ROUND(A7*$D$3*IF(A7&lt;=3000000000,15%,IF(A7&lt;=50000000000,17%,20%)),0))</f>
      </c>
      <c r="F7" s="24">
        <f>C7+IF(A7&gt;3000000000,E7,MIN(D7,E7))</f>
      </c>
      <c r="G7" s="26">
        <f>IF(A7&gt;0,F7/A7,0)</f>
      </c>
    </row>
    <row r="8" spans="1:7" x14ac:dyDescent="0.25">
      <c r="A8" s="27">
        <v>1000000000</v>
      </c>
      <c r="B8" s="28">
        <f>IF(A8&lt;=1000000000,"Nhóm 1",IF(A8&lt;=3000000000,"Nhóm 2",IF(A8&lt;=50000000000,"Nhóm 3","Nhóm 4")))</f>
      </c>
      <c r="C8" s="27">
        <f>IF(A8&gt;1000000000,ROUND(A8*'Tính thuế'!$B$11,0),0)</f>
      </c>
      <c r="D8" s="27">
        <f>IF(A8&lt;=1000000000,0,IF(A8&lt;=3000000000,ROUND((A8-1000000000)*'Tính thuế'!$B$12,0),"—"))</f>
      </c>
      <c r="E8" s="27">
        <f>IF(A8&lt;=1000000000,0,ROUND(A8*$D$3*IF(A8&lt;=3000000000,15%,IF(A8&lt;=50000000000,17%,20%)),0))</f>
      </c>
      <c r="F8" s="27">
        <f>C8+IF(A8&gt;3000000000,E8,MIN(D8,E8))</f>
      </c>
      <c r="G8" s="29">
        <f>IF(A8&gt;0,F8/A8,0)</f>
      </c>
    </row>
    <row r="9" spans="1:7" x14ac:dyDescent="0.25">
      <c r="A9" s="27">
        <v>1050000000</v>
      </c>
      <c r="B9" s="28">
        <f>IF(A9&lt;=1000000000,"Nhóm 1",IF(A9&lt;=3000000000,"Nhóm 2",IF(A9&lt;=50000000000,"Nhóm 3","Nhóm 4")))</f>
      </c>
      <c r="C9" s="27">
        <f>IF(A9&gt;1000000000,ROUND(A9*'Tính thuế'!$B$11,0),0)</f>
      </c>
      <c r="D9" s="27">
        <f>IF(A9&lt;=1000000000,0,IF(A9&lt;=3000000000,ROUND((A9-1000000000)*'Tính thuế'!$B$12,0),"—"))</f>
      </c>
      <c r="E9" s="27">
        <f>IF(A9&lt;=1000000000,0,ROUND(A9*$D$3*IF(A9&lt;=3000000000,15%,IF(A9&lt;=50000000000,17%,20%)),0))</f>
      </c>
      <c r="F9" s="27">
        <f>C9+IF(A9&gt;3000000000,E9,MIN(D9,E9))</f>
      </c>
      <c r="G9" s="29">
        <f>IF(A9&gt;0,F9/A9,0)</f>
      </c>
    </row>
    <row r="10" spans="1:7" x14ac:dyDescent="0.25">
      <c r="A10" s="24">
        <v>1200000000</v>
      </c>
      <c r="B10" s="25">
        <f>IF(A10&lt;=1000000000,"Nhóm 1",IF(A10&lt;=3000000000,"Nhóm 2",IF(A10&lt;=50000000000,"Nhóm 3","Nhóm 4")))</f>
      </c>
      <c r="C10" s="24">
        <f>IF(A10&gt;1000000000,ROUND(A10*'Tính thuế'!$B$11,0),0)</f>
      </c>
      <c r="D10" s="24">
        <f>IF(A10&lt;=1000000000,0,IF(A10&lt;=3000000000,ROUND((A10-1000000000)*'Tính thuế'!$B$12,0),"—"))</f>
      </c>
      <c r="E10" s="24">
        <f>IF(A10&lt;=1000000000,0,ROUND(A10*$D$3*IF(A10&lt;=3000000000,15%,IF(A10&lt;=50000000000,17%,20%)),0))</f>
      </c>
      <c r="F10" s="24">
        <f>C10+IF(A10&gt;3000000000,E10,MIN(D10,E10))</f>
      </c>
      <c r="G10" s="26">
        <f>IF(A10&gt;0,F10/A10,0)</f>
      </c>
    </row>
    <row r="11" spans="1:7" x14ac:dyDescent="0.25">
      <c r="A11" s="24">
        <v>1500000000</v>
      </c>
      <c r="B11" s="25">
        <f>IF(A11&lt;=1000000000,"Nhóm 1",IF(A11&lt;=3000000000,"Nhóm 2",IF(A11&lt;=50000000000,"Nhóm 3","Nhóm 4")))</f>
      </c>
      <c r="C11" s="24">
        <f>IF(A11&gt;1000000000,ROUND(A11*'Tính thuế'!$B$11,0),0)</f>
      </c>
      <c r="D11" s="24">
        <f>IF(A11&lt;=1000000000,0,IF(A11&lt;=3000000000,ROUND((A11-1000000000)*'Tính thuế'!$B$12,0),"—"))</f>
      </c>
      <c r="E11" s="24">
        <f>IF(A11&lt;=1000000000,0,ROUND(A11*$D$3*IF(A11&lt;=3000000000,15%,IF(A11&lt;=50000000000,17%,20%)),0))</f>
      </c>
      <c r="F11" s="24">
        <f>C11+IF(A11&gt;3000000000,E11,MIN(D11,E11))</f>
      </c>
      <c r="G11" s="26">
        <f>IF(A11&gt;0,F11/A11,0)</f>
      </c>
    </row>
    <row r="12" spans="1:7" x14ac:dyDescent="0.25">
      <c r="A12" s="24">
        <v>2000000000</v>
      </c>
      <c r="B12" s="25">
        <f>IF(A12&lt;=1000000000,"Nhóm 1",IF(A12&lt;=3000000000,"Nhóm 2",IF(A12&lt;=50000000000,"Nhóm 3","Nhóm 4")))</f>
      </c>
      <c r="C12" s="24">
        <f>IF(A12&gt;1000000000,ROUND(A12*'Tính thuế'!$B$11,0),0)</f>
      </c>
      <c r="D12" s="24">
        <f>IF(A12&lt;=1000000000,0,IF(A12&lt;=3000000000,ROUND((A12-1000000000)*'Tính thuế'!$B$12,0),"—"))</f>
      </c>
      <c r="E12" s="24">
        <f>IF(A12&lt;=1000000000,0,ROUND(A12*$D$3*IF(A12&lt;=3000000000,15%,IF(A12&lt;=50000000000,17%,20%)),0))</f>
      </c>
      <c r="F12" s="24">
        <f>C12+IF(A12&gt;3000000000,E12,MIN(D12,E12))</f>
      </c>
      <c r="G12" s="26">
        <f>IF(A12&gt;0,F12/A12,0)</f>
      </c>
    </row>
    <row r="13" spans="1:7" x14ac:dyDescent="0.25">
      <c r="A13" s="24">
        <v>2500000000</v>
      </c>
      <c r="B13" s="25">
        <f>IF(A13&lt;=1000000000,"Nhóm 1",IF(A13&lt;=3000000000,"Nhóm 2",IF(A13&lt;=50000000000,"Nhóm 3","Nhóm 4")))</f>
      </c>
      <c r="C13" s="24">
        <f>IF(A13&gt;1000000000,ROUND(A13*'Tính thuế'!$B$11,0),0)</f>
      </c>
      <c r="D13" s="24">
        <f>IF(A13&lt;=1000000000,0,IF(A13&lt;=3000000000,ROUND((A13-1000000000)*'Tính thuế'!$B$12,0),"—"))</f>
      </c>
      <c r="E13" s="24">
        <f>IF(A13&lt;=1000000000,0,ROUND(A13*$D$3*IF(A13&lt;=3000000000,15%,IF(A13&lt;=50000000000,17%,20%)),0))</f>
      </c>
      <c r="F13" s="24">
        <f>C13+IF(A13&gt;3000000000,E13,MIN(D13,E13))</f>
      </c>
      <c r="G13" s="26">
        <f>IF(A13&gt;0,F13/A13,0)</f>
      </c>
    </row>
    <row r="14" spans="1:7" x14ac:dyDescent="0.25">
      <c r="A14" s="24">
        <v>3000000000</v>
      </c>
      <c r="B14" s="25">
        <f>IF(A14&lt;=1000000000,"Nhóm 1",IF(A14&lt;=3000000000,"Nhóm 2",IF(A14&lt;=50000000000,"Nhóm 3","Nhóm 4")))</f>
      </c>
      <c r="C14" s="24">
        <f>IF(A14&gt;1000000000,ROUND(A14*'Tính thuế'!$B$11,0),0)</f>
      </c>
      <c r="D14" s="24">
        <f>IF(A14&lt;=1000000000,0,IF(A14&lt;=3000000000,ROUND((A14-1000000000)*'Tính thuế'!$B$12,0),"—"))</f>
      </c>
      <c r="E14" s="24">
        <f>IF(A14&lt;=1000000000,0,ROUND(A14*$D$3*IF(A14&lt;=3000000000,15%,IF(A14&lt;=50000000000,17%,20%)),0))</f>
      </c>
      <c r="F14" s="24">
        <f>C14+IF(A14&gt;3000000000,E14,MIN(D14,E14))</f>
      </c>
      <c r="G14" s="26">
        <f>IF(A14&gt;0,F14/A14,0)</f>
      </c>
    </row>
    <row r="15" spans="1:7" x14ac:dyDescent="0.25">
      <c r="A15" s="24">
        <v>3500000000</v>
      </c>
      <c r="B15" s="25">
        <f>IF(A15&lt;=1000000000,"Nhóm 1",IF(A15&lt;=3000000000,"Nhóm 2",IF(A15&lt;=50000000000,"Nhóm 3","Nhóm 4")))</f>
      </c>
      <c r="C15" s="24">
        <f>IF(A15&gt;1000000000,ROUND(A15*'Tính thuế'!$B$11,0),0)</f>
      </c>
      <c r="D15" s="24">
        <f>IF(A15&lt;=1000000000,0,IF(A15&lt;=3000000000,ROUND((A15-1000000000)*'Tính thuế'!$B$12,0),"—"))</f>
      </c>
      <c r="E15" s="24">
        <f>IF(A15&lt;=1000000000,0,ROUND(A15*$D$3*IF(A15&lt;=3000000000,15%,IF(A15&lt;=50000000000,17%,20%)),0))</f>
      </c>
      <c r="F15" s="24">
        <f>C15+IF(A15&gt;3000000000,E15,MIN(D15,E15))</f>
      </c>
      <c r="G15" s="26">
        <f>IF(A15&gt;0,F15/A15,0)</f>
      </c>
    </row>
    <row r="16" spans="1:7" x14ac:dyDescent="0.25">
      <c r="A16" s="24">
        <v>5000000000</v>
      </c>
      <c r="B16" s="25">
        <f>IF(A16&lt;=1000000000,"Nhóm 1",IF(A16&lt;=3000000000,"Nhóm 2",IF(A16&lt;=50000000000,"Nhóm 3","Nhóm 4")))</f>
      </c>
      <c r="C16" s="24">
        <f>IF(A16&gt;1000000000,ROUND(A16*'Tính thuế'!$B$11,0),0)</f>
      </c>
      <c r="D16" s="24">
        <f>IF(A16&lt;=1000000000,0,IF(A16&lt;=3000000000,ROUND((A16-1000000000)*'Tính thuế'!$B$12,0),"—"))</f>
      </c>
      <c r="E16" s="24">
        <f>IF(A16&lt;=1000000000,0,ROUND(A16*$D$3*IF(A16&lt;=3000000000,15%,IF(A16&lt;=50000000000,17%,20%)),0))</f>
      </c>
      <c r="F16" s="24">
        <f>C16+IF(A16&gt;3000000000,E16,MIN(D16,E16))</f>
      </c>
      <c r="G16" s="26">
        <f>IF(A16&gt;0,F16/A16,0)</f>
      </c>
    </row>
    <row r="18" ht="34" customHeight="1" spans="1:7" x14ac:dyDescent="0.25">
      <c r="A18" s="30" t="s">
        <v>62</v>
      </c>
      <c r="B18" s="30"/>
      <c r="C18" s="30"/>
      <c r="D18" s="30"/>
      <c r="E18" s="30"/>
      <c r="F18" s="30"/>
      <c r="G18" s="30"/>
    </row>
  </sheetData>
  <mergeCells count="3">
    <mergeCell ref="B2:F2"/>
    <mergeCell ref="A3:C3"/>
    <mergeCell ref="A18:G18"/>
  </mergeCells>
  <pageSetup paperSize="9" orientation="portrait"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2"/>
  <sheetViews>
    <sheetView workbookViewId="0" showGridLines="0"/>
  </sheetViews>
  <sheetFormatPr defaultRowHeight="15" outlineLevelRow="0" outlineLevelCol="0" x14ac:dyDescent="55"/>
  <cols>
    <col min="1" max="2" width="22" customWidth="1"/>
    <col min="3" max="3" width="50" customWidth="1"/>
  </cols>
  <sheetData>
    <row r="1" spans="1:1" x14ac:dyDescent="0.25">
      <c r="A1" s="20" t="s">
        <v>63</v>
      </c>
    </row>
    <row r="2" ht="30" customHeight="1" spans="1:3" x14ac:dyDescent="0.25">
      <c r="A2" s="31" t="s">
        <v>64</v>
      </c>
      <c r="B2" s="31"/>
      <c r="C2" s="31"/>
    </row>
    <row r="4" spans="1:2" x14ac:dyDescent="0.25">
      <c r="A4" s="7" t="s">
        <v>65</v>
      </c>
      <c r="B4" s="7" t="s">
        <v>66</v>
      </c>
    </row>
    <row r="5" spans="1:2" x14ac:dyDescent="0.25">
      <c r="A5" s="32" t="s">
        <v>67</v>
      </c>
      <c r="B5" s="33">
        <v>118000000</v>
      </c>
    </row>
    <row r="6" spans="1:2" x14ac:dyDescent="0.25">
      <c r="A6" s="32" t="s">
        <v>68</v>
      </c>
      <c r="B6" s="33">
        <v>109000000</v>
      </c>
    </row>
    <row r="7" spans="1:2" x14ac:dyDescent="0.25">
      <c r="A7" s="32" t="s">
        <v>69</v>
      </c>
      <c r="B7" s="33">
        <v>126000000</v>
      </c>
    </row>
    <row r="8" spans="1:2" x14ac:dyDescent="0.25">
      <c r="A8" s="32" t="s">
        <v>70</v>
      </c>
      <c r="B8" s="33">
        <v>121000000</v>
      </c>
    </row>
    <row r="9" spans="1:2" x14ac:dyDescent="0.25">
      <c r="A9" s="32" t="s">
        <v>71</v>
      </c>
      <c r="B9" s="33">
        <v>130000000</v>
      </c>
    </row>
    <row r="10" spans="1:2" x14ac:dyDescent="0.25">
      <c r="A10" s="32" t="s">
        <v>72</v>
      </c>
      <c r="B10" s="33">
        <v>124000000</v>
      </c>
    </row>
    <row r="11" spans="1:2" x14ac:dyDescent="0.25">
      <c r="A11" s="32" t="s">
        <v>73</v>
      </c>
      <c r="B11" s="33">
        <v>133000000</v>
      </c>
    </row>
    <row r="12" spans="1:2" x14ac:dyDescent="0.25">
      <c r="A12" s="32" t="s">
        <v>74</v>
      </c>
      <c r="B12" s="33">
        <v>128000000</v>
      </c>
    </row>
    <row r="13" spans="1:2" x14ac:dyDescent="0.25">
      <c r="A13" s="32" t="s">
        <v>75</v>
      </c>
      <c r="B13" s="33">
        <v>119000000</v>
      </c>
    </row>
    <row r="14" spans="1:2" x14ac:dyDescent="0.25">
      <c r="A14" s="32" t="s">
        <v>76</v>
      </c>
      <c r="B14" s="33"/>
    </row>
    <row r="15" spans="1:2" x14ac:dyDescent="0.25">
      <c r="A15" s="32" t="s">
        <v>77</v>
      </c>
      <c r="B15" s="33"/>
    </row>
    <row r="16" spans="1:2" x14ac:dyDescent="0.25">
      <c r="A16" s="32" t="s">
        <v>78</v>
      </c>
      <c r="B16" s="33"/>
    </row>
    <row r="18" spans="1:2" x14ac:dyDescent="0.25">
      <c r="A18" s="21" t="s">
        <v>79</v>
      </c>
      <c r="B18" s="34">
        <f>COUNT(B5:B16)</f>
      </c>
    </row>
    <row r="19" spans="1:2" x14ac:dyDescent="0.25">
      <c r="A19" s="21" t="s">
        <v>80</v>
      </c>
      <c r="B19" s="35">
        <f>SUM(B5:B16)</f>
      </c>
    </row>
    <row r="20" spans="1:3" x14ac:dyDescent="0.25">
      <c r="A20" s="21" t="s">
        <v>81</v>
      </c>
      <c r="B20" s="35">
        <f>IF(B18=0,0,ROUND(B19/B18*12,0))</f>
      </c>
      <c r="C20" s="31" t="s">
        <v>82</v>
      </c>
    </row>
    <row r="21" spans="1:3" x14ac:dyDescent="0.25">
      <c r="A21" s="21" t="s">
        <v>83</v>
      </c>
      <c r="B21" s="36">
        <f>IF(B20=0,"",B20/1000000000)</f>
      </c>
      <c r="C21" s="31" t="s">
        <v>84</v>
      </c>
    </row>
    <row r="22" spans="1:2" x14ac:dyDescent="0.25">
      <c r="A22" s="21" t="s">
        <v>85</v>
      </c>
      <c r="B22" s="35">
        <f>IF(B20=0,0,ROUND(B20/365,0))</f>
      </c>
    </row>
  </sheetData>
  <mergeCells count="1">
    <mergeCell ref="A2:C2"/>
  </mergeCells>
  <pageSetup paperSize="9" orientation="portrait"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spans="1:1" x14ac:dyDescent="0.25">
      <c r="A1" s="37" t="s">
        <v>86</v>
      </c>
    </row>
    <row r="2" spans="1:1" x14ac:dyDescent="0.25">
      <c r="A2" s="2" t="s">
        <v>87</v>
      </c>
    </row>
    <row r="3" spans="1:1" x14ac:dyDescent="0.25">
      <c r="A3" s="2" t="s">
        <v>88</v>
      </c>
    </row>
    <row r="4" spans="1:1" x14ac:dyDescent="0.25">
      <c r="A4" s="2" t="s">
        <v>89</v>
      </c>
    </row>
    <row r="5" spans="1:1" x14ac:dyDescent="0.25">
      <c r="A5" s="2" t="s">
        <v>90</v>
      </c>
    </row>
    <row r="6" spans="1:1" x14ac:dyDescent="0.25">
      <c r="A6" s="2" t="s">
        <v>91</v>
      </c>
    </row>
    <row r="7" spans="1:1" x14ac:dyDescent="0.25">
      <c r="A7" s="2" t="s">
        <v>92</v>
      </c>
    </row>
    <row r="8" spans="1:1" x14ac:dyDescent="0.25">
      <c r="A8" s="2" t="s">
        <v>87</v>
      </c>
    </row>
    <row r="9" spans="1:1" x14ac:dyDescent="0.25">
      <c r="A9" s="2" t="s">
        <v>93</v>
      </c>
    </row>
    <row r="10" spans="1:1" x14ac:dyDescent="0.25">
      <c r="A10" s="2" t="s">
        <v>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Tỷ lệ</vt:lpstr>
      <vt:lpstr>Tính thuế</vt:lpstr>
      <vt:lpstr>So sánh doanh thu</vt:lpstr>
      <vt:lpstr>Ước doanh thu</vt:lpstr>
      <vt:lpstr>Căn cứ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iMenu — menudientu.com</dc:creator>
  <dc:title/>
  <dc:subject/>
  <dc:description/>
  <cp:keywords/>
  <cp:category/>
  <cp:lastModifiedBy>Unknown</cp:lastModifiedBy>
  <dcterms:created xsi:type="dcterms:W3CDTF">2026-10-22T09:29:56Z</dcterms:created>
  <dcterms:modified xsi:type="dcterms:W3CDTF">2026-10-22T09:29:56Z</dcterms:modified>
</cp:coreProperties>
</file>