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ata\_KhangThi\FnB\marketing\blog\"/>
    </mc:Choice>
  </mc:AlternateContent>
  <bookViews>
    <workbookView xWindow="0" yWindow="0" windowWidth="8070" windowHeight="9105" firstSheet="1" activeTab="1"/>
  </bookViews>
  <sheets>
    <sheet name="Hướng dẫn" sheetId="1" r:id="rId1"/>
    <sheet name="Ghi hằng ngày" sheetId="2" r:id="rId2"/>
    <sheet name="Sổ S1a-HKD" sheetId="3" r:id="rId3"/>
    <sheet name="Theo dõi ngưỡng" sheetId="4" r:id="rId4"/>
  </sheets>
  <definedNames>
    <definedName name="_xlnm.Print_Area" localSheetId="2">'Sổ S1a-HKD'!$A$1:$C$28</definedName>
  </definedNames>
  <calcPr calcId="162913"/>
</workbook>
</file>

<file path=xl/calcChain.xml><?xml version="1.0" encoding="utf-8"?>
<calcChain xmlns="http://schemas.openxmlformats.org/spreadsheetml/2006/main">
  <c r="A17" i="4" l="1"/>
  <c r="A16" i="4"/>
  <c r="A15" i="4"/>
  <c r="A14" i="4"/>
  <c r="A13" i="4"/>
  <c r="A12" i="4"/>
  <c r="A11" i="4"/>
  <c r="A10" i="4"/>
  <c r="A9" i="4"/>
  <c r="A8" i="4"/>
  <c r="A7" i="4"/>
  <c r="A6" i="4"/>
  <c r="C25" i="3"/>
  <c r="B22" i="3"/>
  <c r="A22" i="3"/>
  <c r="B21" i="3"/>
  <c r="A21" i="3"/>
  <c r="B20" i="3"/>
  <c r="A20" i="3"/>
  <c r="B19" i="3"/>
  <c r="A19" i="3"/>
  <c r="B18" i="3"/>
  <c r="A18" i="3"/>
  <c r="B17" i="3"/>
  <c r="A17" i="3"/>
  <c r="B16" i="3"/>
  <c r="A16" i="3"/>
  <c r="B15" i="3"/>
  <c r="A15" i="3"/>
  <c r="B14" i="3"/>
  <c r="A14" i="3"/>
  <c r="B13" i="3"/>
  <c r="A13" i="3"/>
  <c r="B12" i="3"/>
  <c r="A12" i="3"/>
  <c r="B11" i="3"/>
  <c r="A11" i="3"/>
  <c r="B7" i="3"/>
  <c r="F371" i="2"/>
  <c r="E371" i="2"/>
  <c r="D371" i="2"/>
  <c r="C371" i="2"/>
  <c r="B371" i="2"/>
  <c r="A370" i="2"/>
  <c r="G370" i="2" s="1"/>
  <c r="A369" i="2"/>
  <c r="G369" i="2" s="1"/>
  <c r="A368" i="2"/>
  <c r="G368" i="2" s="1"/>
  <c r="A367" i="2"/>
  <c r="G367" i="2" s="1"/>
  <c r="A366" i="2"/>
  <c r="G366" i="2" s="1"/>
  <c r="A365" i="2"/>
  <c r="G365" i="2" s="1"/>
  <c r="A364" i="2"/>
  <c r="G364" i="2" s="1"/>
  <c r="A363" i="2"/>
  <c r="G363" i="2" s="1"/>
  <c r="A362" i="2"/>
  <c r="G362" i="2" s="1"/>
  <c r="A361" i="2"/>
  <c r="G361" i="2" s="1"/>
  <c r="A360" i="2"/>
  <c r="G360" i="2" s="1"/>
  <c r="A359" i="2"/>
  <c r="G359" i="2" s="1"/>
  <c r="A358" i="2"/>
  <c r="G358" i="2" s="1"/>
  <c r="A357" i="2"/>
  <c r="G357" i="2" s="1"/>
  <c r="A356" i="2"/>
  <c r="G356" i="2" s="1"/>
  <c r="A355" i="2"/>
  <c r="G355" i="2" s="1"/>
  <c r="A354" i="2"/>
  <c r="G354" i="2" s="1"/>
  <c r="A353" i="2"/>
  <c r="G353" i="2" s="1"/>
  <c r="A352" i="2"/>
  <c r="G352" i="2" s="1"/>
  <c r="A351" i="2"/>
  <c r="G351" i="2" s="1"/>
  <c r="A350" i="2"/>
  <c r="G350" i="2" s="1"/>
  <c r="A349" i="2"/>
  <c r="G349" i="2" s="1"/>
  <c r="A348" i="2"/>
  <c r="G348" i="2" s="1"/>
  <c r="A347" i="2"/>
  <c r="G347" i="2" s="1"/>
  <c r="A346" i="2"/>
  <c r="G346" i="2" s="1"/>
  <c r="A345" i="2"/>
  <c r="G345" i="2" s="1"/>
  <c r="G344" i="2"/>
  <c r="A344" i="2"/>
  <c r="A343" i="2"/>
  <c r="G343" i="2" s="1"/>
  <c r="A342" i="2"/>
  <c r="G342" i="2" s="1"/>
  <c r="A341" i="2"/>
  <c r="G341" i="2" s="1"/>
  <c r="A340" i="2"/>
  <c r="G340" i="2" s="1"/>
  <c r="A339" i="2"/>
  <c r="G339" i="2" s="1"/>
  <c r="A338" i="2"/>
  <c r="G338" i="2" s="1"/>
  <c r="A337" i="2"/>
  <c r="G337" i="2" s="1"/>
  <c r="A336" i="2"/>
  <c r="G336" i="2" s="1"/>
  <c r="A335" i="2"/>
  <c r="G335" i="2" s="1"/>
  <c r="A334" i="2"/>
  <c r="G334" i="2" s="1"/>
  <c r="A333" i="2"/>
  <c r="G333" i="2" s="1"/>
  <c r="A332" i="2"/>
  <c r="G332" i="2" s="1"/>
  <c r="A331" i="2"/>
  <c r="G331" i="2" s="1"/>
  <c r="A330" i="2"/>
  <c r="G330" i="2" s="1"/>
  <c r="A329" i="2"/>
  <c r="G329" i="2" s="1"/>
  <c r="A328" i="2"/>
  <c r="G328" i="2" s="1"/>
  <c r="A327" i="2"/>
  <c r="G327" i="2" s="1"/>
  <c r="A326" i="2"/>
  <c r="G326" i="2" s="1"/>
  <c r="A325" i="2"/>
  <c r="G325" i="2" s="1"/>
  <c r="A324" i="2"/>
  <c r="G324" i="2" s="1"/>
  <c r="A323" i="2"/>
  <c r="G323" i="2" s="1"/>
  <c r="A322" i="2"/>
  <c r="G322" i="2" s="1"/>
  <c r="A321" i="2"/>
  <c r="G321" i="2" s="1"/>
  <c r="G320" i="2"/>
  <c r="A320" i="2"/>
  <c r="A319" i="2"/>
  <c r="G319" i="2" s="1"/>
  <c r="A318" i="2"/>
  <c r="G318" i="2" s="1"/>
  <c r="A317" i="2"/>
  <c r="G317" i="2" s="1"/>
  <c r="A316" i="2"/>
  <c r="G316" i="2" s="1"/>
  <c r="A315" i="2"/>
  <c r="G315" i="2" s="1"/>
  <c r="A314" i="2"/>
  <c r="G314" i="2" s="1"/>
  <c r="A313" i="2"/>
  <c r="G313" i="2" s="1"/>
  <c r="A312" i="2"/>
  <c r="G312" i="2" s="1"/>
  <c r="A311" i="2"/>
  <c r="G311" i="2" s="1"/>
  <c r="A310" i="2"/>
  <c r="G310" i="2" s="1"/>
  <c r="A309" i="2"/>
  <c r="G309" i="2" s="1"/>
  <c r="A308" i="2"/>
  <c r="G308" i="2" s="1"/>
  <c r="A307" i="2"/>
  <c r="G307" i="2" s="1"/>
  <c r="A306" i="2"/>
  <c r="G306" i="2" s="1"/>
  <c r="A305" i="2"/>
  <c r="G305" i="2" s="1"/>
  <c r="A304" i="2"/>
  <c r="G304" i="2" s="1"/>
  <c r="A303" i="2"/>
  <c r="G303" i="2" s="1"/>
  <c r="A302" i="2"/>
  <c r="G302" i="2" s="1"/>
  <c r="A301" i="2"/>
  <c r="G301" i="2" s="1"/>
  <c r="A300" i="2"/>
  <c r="G300" i="2" s="1"/>
  <c r="A299" i="2"/>
  <c r="G299" i="2" s="1"/>
  <c r="A298" i="2"/>
  <c r="G298" i="2" s="1"/>
  <c r="A297" i="2"/>
  <c r="G297" i="2" s="1"/>
  <c r="A296" i="2"/>
  <c r="G296" i="2" s="1"/>
  <c r="A295" i="2"/>
  <c r="G295" i="2" s="1"/>
  <c r="A294" i="2"/>
  <c r="G294" i="2" s="1"/>
  <c r="A293" i="2"/>
  <c r="G293" i="2" s="1"/>
  <c r="G292" i="2"/>
  <c r="A292" i="2"/>
  <c r="A291" i="2"/>
  <c r="G291" i="2" s="1"/>
  <c r="A290" i="2"/>
  <c r="G290" i="2" s="1"/>
  <c r="A289" i="2"/>
  <c r="G289" i="2" s="1"/>
  <c r="G288" i="2"/>
  <c r="A288" i="2"/>
  <c r="A287" i="2"/>
  <c r="G287" i="2" s="1"/>
  <c r="A286" i="2"/>
  <c r="G286" i="2" s="1"/>
  <c r="A285" i="2"/>
  <c r="G285" i="2" s="1"/>
  <c r="A284" i="2"/>
  <c r="G284" i="2" s="1"/>
  <c r="A283" i="2"/>
  <c r="G283" i="2" s="1"/>
  <c r="A282" i="2"/>
  <c r="G282" i="2" s="1"/>
  <c r="A281" i="2"/>
  <c r="G281" i="2" s="1"/>
  <c r="A280" i="2"/>
  <c r="G280" i="2" s="1"/>
  <c r="A279" i="2"/>
  <c r="G279" i="2" s="1"/>
  <c r="A278" i="2"/>
  <c r="G278" i="2" s="1"/>
  <c r="A277" i="2"/>
  <c r="G277" i="2" s="1"/>
  <c r="A276" i="2"/>
  <c r="G276" i="2" s="1"/>
  <c r="A275" i="2"/>
  <c r="G275" i="2" s="1"/>
  <c r="A274" i="2"/>
  <c r="G274" i="2" s="1"/>
  <c r="A273" i="2"/>
  <c r="G273" i="2" s="1"/>
  <c r="G272" i="2"/>
  <c r="A272" i="2"/>
  <c r="A271" i="2"/>
  <c r="G271" i="2" s="1"/>
  <c r="A270" i="2"/>
  <c r="G270" i="2" s="1"/>
  <c r="A269" i="2"/>
  <c r="G269" i="2" s="1"/>
  <c r="A268" i="2"/>
  <c r="G268" i="2" s="1"/>
  <c r="A267" i="2"/>
  <c r="G267" i="2" s="1"/>
  <c r="A266" i="2"/>
  <c r="G266" i="2" s="1"/>
  <c r="A265" i="2"/>
  <c r="G265" i="2" s="1"/>
  <c r="A264" i="2"/>
  <c r="G264" i="2" s="1"/>
  <c r="A263" i="2"/>
  <c r="G263" i="2" s="1"/>
  <c r="A262" i="2"/>
  <c r="G262" i="2" s="1"/>
  <c r="A261" i="2"/>
  <c r="G261" i="2" s="1"/>
  <c r="G260" i="2"/>
  <c r="A260" i="2"/>
  <c r="A259" i="2"/>
  <c r="G259" i="2" s="1"/>
  <c r="A258" i="2"/>
  <c r="G258" i="2" s="1"/>
  <c r="A257" i="2"/>
  <c r="G257" i="2" s="1"/>
  <c r="G256" i="2"/>
  <c r="A256" i="2"/>
  <c r="A255" i="2"/>
  <c r="G255" i="2" s="1"/>
  <c r="A254" i="2"/>
  <c r="G254" i="2" s="1"/>
  <c r="A253" i="2"/>
  <c r="G253" i="2" s="1"/>
  <c r="A252" i="2"/>
  <c r="G252" i="2" s="1"/>
  <c r="A251" i="2"/>
  <c r="G251" i="2" s="1"/>
  <c r="A250" i="2"/>
  <c r="G250" i="2" s="1"/>
  <c r="A249" i="2"/>
  <c r="G249" i="2" s="1"/>
  <c r="A248" i="2"/>
  <c r="G248" i="2" s="1"/>
  <c r="G247" i="2"/>
  <c r="A247" i="2"/>
  <c r="A246" i="2"/>
  <c r="G246" i="2" s="1"/>
  <c r="A245" i="2"/>
  <c r="G245" i="2" s="1"/>
  <c r="A244" i="2"/>
  <c r="G244" i="2" s="1"/>
  <c r="A243" i="2"/>
  <c r="G243" i="2" s="1"/>
  <c r="A242" i="2"/>
  <c r="G242" i="2" s="1"/>
  <c r="A241" i="2"/>
  <c r="G241" i="2" s="1"/>
  <c r="A240" i="2"/>
  <c r="G240" i="2" s="1"/>
  <c r="G239" i="2"/>
  <c r="A239" i="2"/>
  <c r="G238" i="2"/>
  <c r="A238" i="2"/>
  <c r="A237" i="2"/>
  <c r="G237" i="2" s="1"/>
  <c r="A236" i="2"/>
  <c r="G236" i="2" s="1"/>
  <c r="A235" i="2"/>
  <c r="G235" i="2" s="1"/>
  <c r="A234" i="2"/>
  <c r="G234" i="2" s="1"/>
  <c r="A233" i="2"/>
  <c r="G233" i="2" s="1"/>
  <c r="G232" i="2"/>
  <c r="A232" i="2"/>
  <c r="A231" i="2"/>
  <c r="G231" i="2" s="1"/>
  <c r="G230" i="2"/>
  <c r="A230" i="2"/>
  <c r="A229" i="2"/>
  <c r="G229" i="2" s="1"/>
  <c r="G228" i="2"/>
  <c r="A228" i="2"/>
  <c r="A227" i="2"/>
  <c r="G227" i="2" s="1"/>
  <c r="A226" i="2"/>
  <c r="G226" i="2" s="1"/>
  <c r="A225" i="2"/>
  <c r="G225" i="2" s="1"/>
  <c r="A224" i="2"/>
  <c r="G224" i="2" s="1"/>
  <c r="G223" i="2"/>
  <c r="A223" i="2"/>
  <c r="A222" i="2"/>
  <c r="G222" i="2" s="1"/>
  <c r="A221" i="2"/>
  <c r="G221" i="2" s="1"/>
  <c r="A220" i="2"/>
  <c r="G220" i="2" s="1"/>
  <c r="G219" i="2"/>
  <c r="A219" i="2"/>
  <c r="A218" i="2"/>
  <c r="G218" i="2" s="1"/>
  <c r="A217" i="2"/>
  <c r="G217" i="2" s="1"/>
  <c r="A216" i="2"/>
  <c r="G216" i="2" s="1"/>
  <c r="A215" i="2"/>
  <c r="G215" i="2" s="1"/>
  <c r="G214" i="2"/>
  <c r="A214" i="2"/>
  <c r="A213" i="2"/>
  <c r="G213" i="2" s="1"/>
  <c r="G212" i="2"/>
  <c r="A212" i="2"/>
  <c r="A211" i="2"/>
  <c r="G211" i="2" s="1"/>
  <c r="A210" i="2"/>
  <c r="G210" i="2" s="1"/>
  <c r="A209" i="2"/>
  <c r="G209" i="2" s="1"/>
  <c r="A208" i="2"/>
  <c r="G208" i="2" s="1"/>
  <c r="G207" i="2"/>
  <c r="A207" i="2"/>
  <c r="A206" i="2"/>
  <c r="G206" i="2" s="1"/>
  <c r="A205" i="2"/>
  <c r="G205" i="2" s="1"/>
  <c r="A204" i="2"/>
  <c r="G204" i="2" s="1"/>
  <c r="G203" i="2"/>
  <c r="A203" i="2"/>
  <c r="A202" i="2"/>
  <c r="G202" i="2" s="1"/>
  <c r="A201" i="2"/>
  <c r="G201" i="2" s="1"/>
  <c r="A200" i="2"/>
  <c r="G200" i="2" s="1"/>
  <c r="A199" i="2"/>
  <c r="G199" i="2" s="1"/>
  <c r="G198" i="2"/>
  <c r="A198" i="2"/>
  <c r="A197" i="2"/>
  <c r="G197" i="2" s="1"/>
  <c r="G196" i="2"/>
  <c r="A196" i="2"/>
  <c r="A195" i="2"/>
  <c r="G195" i="2" s="1"/>
  <c r="G194" i="2"/>
  <c r="A194" i="2"/>
  <c r="A193" i="2"/>
  <c r="G193" i="2" s="1"/>
  <c r="A192" i="2"/>
  <c r="G192" i="2" s="1"/>
  <c r="G191" i="2"/>
  <c r="A191" i="2"/>
  <c r="A190" i="2"/>
  <c r="G190" i="2" s="1"/>
  <c r="A189" i="2"/>
  <c r="G189" i="2" s="1"/>
  <c r="A188" i="2"/>
  <c r="G188" i="2" s="1"/>
  <c r="G187" i="2"/>
  <c r="A187" i="2"/>
  <c r="A186" i="2"/>
  <c r="G186" i="2" s="1"/>
  <c r="A185" i="2"/>
  <c r="G185" i="2" s="1"/>
  <c r="G184" i="2"/>
  <c r="A184" i="2"/>
  <c r="G183" i="2"/>
  <c r="A183" i="2"/>
  <c r="G182" i="2"/>
  <c r="A182" i="2"/>
  <c r="A181" i="2"/>
  <c r="G181" i="2" s="1"/>
  <c r="G180" i="2"/>
  <c r="A180" i="2"/>
  <c r="A179" i="2"/>
  <c r="G179" i="2" s="1"/>
  <c r="G178" i="2"/>
  <c r="A178" i="2"/>
  <c r="A177" i="2"/>
  <c r="G177" i="2" s="1"/>
  <c r="A176" i="2"/>
  <c r="G176" i="2" s="1"/>
  <c r="A175" i="2"/>
  <c r="G175" i="2" s="1"/>
  <c r="G174" i="2"/>
  <c r="A174" i="2"/>
  <c r="A173" i="2"/>
  <c r="G173" i="2" s="1"/>
  <c r="A172" i="2"/>
  <c r="G172" i="2" s="1"/>
  <c r="G171" i="2"/>
  <c r="A171" i="2"/>
  <c r="A170" i="2"/>
  <c r="G170" i="2" s="1"/>
  <c r="A169" i="2"/>
  <c r="G169" i="2" s="1"/>
  <c r="G168" i="2"/>
  <c r="A168" i="2"/>
  <c r="A167" i="2"/>
  <c r="G167" i="2" s="1"/>
  <c r="A166" i="2"/>
  <c r="G166" i="2" s="1"/>
  <c r="A165" i="2"/>
  <c r="G165" i="2" s="1"/>
  <c r="A164" i="2"/>
  <c r="G164" i="2" s="1"/>
  <c r="A163" i="2"/>
  <c r="G163" i="2" s="1"/>
  <c r="A162" i="2"/>
  <c r="G162" i="2" s="1"/>
  <c r="A161" i="2"/>
  <c r="G161" i="2" s="1"/>
  <c r="G160" i="2"/>
  <c r="A160" i="2"/>
  <c r="A159" i="2"/>
  <c r="G159" i="2" s="1"/>
  <c r="A158" i="2"/>
  <c r="G158" i="2" s="1"/>
  <c r="A157" i="2"/>
  <c r="G157" i="2" s="1"/>
  <c r="A156" i="2"/>
  <c r="G156" i="2" s="1"/>
  <c r="A155" i="2"/>
  <c r="G155" i="2" s="1"/>
  <c r="A154" i="2"/>
  <c r="G154" i="2" s="1"/>
  <c r="A153" i="2"/>
  <c r="G153" i="2" s="1"/>
  <c r="G152" i="2"/>
  <c r="A152" i="2"/>
  <c r="A151" i="2"/>
  <c r="G151" i="2" s="1"/>
  <c r="A150" i="2"/>
  <c r="G150" i="2" s="1"/>
  <c r="A149" i="2"/>
  <c r="G149" i="2" s="1"/>
  <c r="A148" i="2"/>
  <c r="G148" i="2" s="1"/>
  <c r="A147" i="2"/>
  <c r="G147" i="2" s="1"/>
  <c r="A146" i="2"/>
  <c r="G146" i="2" s="1"/>
  <c r="A145" i="2"/>
  <c r="G145" i="2" s="1"/>
  <c r="A144" i="2"/>
  <c r="G144" i="2" s="1"/>
  <c r="G143" i="2"/>
  <c r="A143" i="2"/>
  <c r="G142" i="2"/>
  <c r="A142" i="2"/>
  <c r="A141" i="2"/>
  <c r="G141" i="2" s="1"/>
  <c r="A140" i="2"/>
  <c r="G140" i="2" s="1"/>
  <c r="A139" i="2"/>
  <c r="G139" i="2" s="1"/>
  <c r="A138" i="2"/>
  <c r="G138" i="2" s="1"/>
  <c r="A137" i="2"/>
  <c r="G137" i="2" s="1"/>
  <c r="G136" i="2"/>
  <c r="A136" i="2"/>
  <c r="A135" i="2"/>
  <c r="G135" i="2" s="1"/>
  <c r="G134" i="2"/>
  <c r="A134" i="2"/>
  <c r="A133" i="2"/>
  <c r="G133" i="2" s="1"/>
  <c r="A132" i="2"/>
  <c r="G132" i="2" s="1"/>
  <c r="A131" i="2"/>
  <c r="G131" i="2" s="1"/>
  <c r="G130" i="2"/>
  <c r="A130" i="2"/>
  <c r="A129" i="2"/>
  <c r="G129" i="2" s="1"/>
  <c r="G128" i="2"/>
  <c r="A128" i="2"/>
  <c r="G127" i="2"/>
  <c r="A127" i="2"/>
  <c r="A126" i="2"/>
  <c r="G126" i="2" s="1"/>
  <c r="A125" i="2"/>
  <c r="G125" i="2" s="1"/>
  <c r="A124" i="2"/>
  <c r="G124" i="2" s="1"/>
  <c r="A123" i="2"/>
  <c r="G123" i="2" s="1"/>
  <c r="A122" i="2"/>
  <c r="G122" i="2" s="1"/>
  <c r="A121" i="2"/>
  <c r="G121" i="2" s="1"/>
  <c r="G120" i="2"/>
  <c r="A120" i="2"/>
  <c r="A119" i="2"/>
  <c r="G119" i="2" s="1"/>
  <c r="G118" i="2"/>
  <c r="A118" i="2"/>
  <c r="A117" i="2"/>
  <c r="G117" i="2" s="1"/>
  <c r="A116" i="2"/>
  <c r="G116" i="2" s="1"/>
  <c r="A115" i="2"/>
  <c r="G115" i="2" s="1"/>
  <c r="A114" i="2"/>
  <c r="G114" i="2" s="1"/>
  <c r="A113" i="2"/>
  <c r="G113" i="2" s="1"/>
  <c r="A112" i="2"/>
  <c r="G112" i="2" s="1"/>
  <c r="A111" i="2"/>
  <c r="G111" i="2" s="1"/>
  <c r="A110" i="2"/>
  <c r="G110" i="2" s="1"/>
  <c r="A109" i="2"/>
  <c r="G109" i="2" s="1"/>
  <c r="A108" i="2"/>
  <c r="G108" i="2" s="1"/>
  <c r="G107" i="2"/>
  <c r="A107" i="2"/>
  <c r="A106" i="2"/>
  <c r="G106" i="2" s="1"/>
  <c r="A105" i="2"/>
  <c r="G105" i="2" s="1"/>
  <c r="A104" i="2"/>
  <c r="G104" i="2" s="1"/>
  <c r="A103" i="2"/>
  <c r="G103" i="2" s="1"/>
  <c r="A102" i="2"/>
  <c r="G102" i="2" s="1"/>
  <c r="A101" i="2"/>
  <c r="G101" i="2" s="1"/>
  <c r="A100" i="2"/>
  <c r="G100" i="2" s="1"/>
  <c r="A99" i="2"/>
  <c r="G99" i="2" s="1"/>
  <c r="A98" i="2"/>
  <c r="G98" i="2" s="1"/>
  <c r="A97" i="2"/>
  <c r="G97" i="2" s="1"/>
  <c r="A96" i="2"/>
  <c r="G96" i="2" s="1"/>
  <c r="G95" i="2"/>
  <c r="A95" i="2"/>
  <c r="A94" i="2"/>
  <c r="G94" i="2" s="1"/>
  <c r="A93" i="2"/>
  <c r="G93" i="2" s="1"/>
  <c r="A92" i="2"/>
  <c r="G92" i="2" s="1"/>
  <c r="A91" i="2"/>
  <c r="G91" i="2" s="1"/>
  <c r="A90" i="2"/>
  <c r="G90" i="2" s="1"/>
  <c r="A89" i="2"/>
  <c r="G89" i="2" s="1"/>
  <c r="G88" i="2"/>
  <c r="A88" i="2"/>
  <c r="G87" i="2"/>
  <c r="A87" i="2"/>
  <c r="G86" i="2"/>
  <c r="A86" i="2"/>
  <c r="A85" i="2"/>
  <c r="G85" i="2" s="1"/>
  <c r="G84" i="2"/>
  <c r="A84" i="2"/>
  <c r="A83" i="2"/>
  <c r="G83" i="2" s="1"/>
  <c r="A82" i="2"/>
  <c r="G82" i="2" s="1"/>
  <c r="A81" i="2"/>
  <c r="G81" i="2" s="1"/>
  <c r="A80" i="2"/>
  <c r="G80" i="2" s="1"/>
  <c r="G79" i="2"/>
  <c r="A79" i="2"/>
  <c r="G78" i="2"/>
  <c r="A78" i="2"/>
  <c r="A77" i="2"/>
  <c r="G77" i="2" s="1"/>
  <c r="A76" i="2"/>
  <c r="G76" i="2" s="1"/>
  <c r="A75" i="2"/>
  <c r="G75" i="2" s="1"/>
  <c r="A74" i="2"/>
  <c r="G74" i="2" s="1"/>
  <c r="A73" i="2"/>
  <c r="G73" i="2" s="1"/>
  <c r="G72" i="2"/>
  <c r="A72" i="2"/>
  <c r="A71" i="2"/>
  <c r="G71" i="2" s="1"/>
  <c r="G70" i="2"/>
  <c r="A70" i="2"/>
  <c r="A69" i="2"/>
  <c r="G69" i="2" s="1"/>
  <c r="A68" i="2"/>
  <c r="G68" i="2" s="1"/>
  <c r="A67" i="2"/>
  <c r="G67" i="2" s="1"/>
  <c r="A66" i="2"/>
  <c r="G66" i="2" s="1"/>
  <c r="A65" i="2"/>
  <c r="G65" i="2" s="1"/>
  <c r="G64" i="2"/>
  <c r="A64" i="2"/>
  <c r="G63" i="2"/>
  <c r="A63" i="2"/>
  <c r="A62" i="2"/>
  <c r="G62" i="2" s="1"/>
  <c r="A61" i="2"/>
  <c r="G61" i="2" s="1"/>
  <c r="A60" i="2"/>
  <c r="G60" i="2" s="1"/>
  <c r="A59" i="2"/>
  <c r="G59" i="2" s="1"/>
  <c r="A58" i="2"/>
  <c r="G58" i="2" s="1"/>
  <c r="A57" i="2"/>
  <c r="G57" i="2" s="1"/>
  <c r="G56" i="2"/>
  <c r="A56" i="2"/>
  <c r="G55" i="2"/>
  <c r="A55" i="2"/>
  <c r="A54" i="2"/>
  <c r="G54" i="2" s="1"/>
  <c r="G53" i="2"/>
  <c r="A53" i="2"/>
  <c r="A52" i="2"/>
  <c r="G52" i="2" s="1"/>
  <c r="A51" i="2"/>
  <c r="G51" i="2" s="1"/>
  <c r="A50" i="2"/>
  <c r="G50" i="2" s="1"/>
  <c r="G49" i="2"/>
  <c r="A49" i="2"/>
  <c r="A48" i="2"/>
  <c r="G48" i="2" s="1"/>
  <c r="G47" i="2"/>
  <c r="A47" i="2"/>
  <c r="A46" i="2"/>
  <c r="G46" i="2" s="1"/>
  <c r="A45" i="2"/>
  <c r="G45" i="2" s="1"/>
  <c r="G44" i="2"/>
  <c r="A44" i="2"/>
  <c r="A43" i="2"/>
  <c r="G43" i="2" s="1"/>
  <c r="A42" i="2"/>
  <c r="G42" i="2" s="1"/>
  <c r="G41" i="2"/>
  <c r="A41" i="2"/>
  <c r="A40" i="2"/>
  <c r="G40" i="2" s="1"/>
  <c r="A39" i="2"/>
  <c r="G39" i="2" s="1"/>
  <c r="A38" i="2"/>
  <c r="G38" i="2" s="1"/>
  <c r="A37" i="2"/>
  <c r="G37" i="2" s="1"/>
  <c r="A36" i="2"/>
  <c r="G36" i="2" s="1"/>
  <c r="G35" i="2"/>
  <c r="A35" i="2"/>
  <c r="A34" i="2"/>
  <c r="G34" i="2" s="1"/>
  <c r="G33" i="2"/>
  <c r="A33" i="2"/>
  <c r="A32" i="2"/>
  <c r="G32" i="2" s="1"/>
  <c r="A31" i="2"/>
  <c r="G31" i="2" s="1"/>
  <c r="A30" i="2"/>
  <c r="G30" i="2" s="1"/>
  <c r="A29" i="2"/>
  <c r="G29" i="2" s="1"/>
  <c r="A28" i="2"/>
  <c r="G28" i="2" s="1"/>
  <c r="G27" i="2"/>
  <c r="A27" i="2"/>
  <c r="A26" i="2"/>
  <c r="G26" i="2" s="1"/>
  <c r="A25" i="2"/>
  <c r="G25" i="2" s="1"/>
  <c r="A24" i="2"/>
  <c r="G24" i="2" s="1"/>
  <c r="G23" i="2"/>
  <c r="A23" i="2"/>
  <c r="A22" i="2"/>
  <c r="G22" i="2" s="1"/>
  <c r="A21" i="2"/>
  <c r="G21" i="2" s="1"/>
  <c r="A20" i="2"/>
  <c r="G20" i="2" s="1"/>
  <c r="A19" i="2"/>
  <c r="G19" i="2" s="1"/>
  <c r="A18" i="2"/>
  <c r="G18" i="2" s="1"/>
  <c r="A17" i="2"/>
  <c r="G17" i="2" s="1"/>
  <c r="A16" i="2"/>
  <c r="G16" i="2" s="1"/>
  <c r="A15" i="2"/>
  <c r="G15" i="2" s="1"/>
  <c r="A14" i="2"/>
  <c r="G14" i="2" s="1"/>
  <c r="A13" i="2"/>
  <c r="G13" i="2" s="1"/>
  <c r="A12" i="2"/>
  <c r="G12" i="2" s="1"/>
  <c r="A11" i="2"/>
  <c r="G11" i="2" s="1"/>
  <c r="A10" i="2"/>
  <c r="G10" i="2" s="1"/>
  <c r="A9" i="2"/>
  <c r="G9" i="2" s="1"/>
  <c r="A8" i="2"/>
  <c r="G8" i="2" s="1"/>
  <c r="A7" i="2"/>
  <c r="G7" i="2" s="1"/>
  <c r="A6" i="2"/>
  <c r="G6" i="2" s="1"/>
  <c r="A5" i="2"/>
  <c r="H16" i="1"/>
  <c r="C14" i="3" l="1"/>
  <c r="B9" i="4" s="1"/>
  <c r="C17" i="3"/>
  <c r="B12" i="4" s="1"/>
  <c r="C20" i="3"/>
  <c r="B15" i="4" s="1"/>
  <c r="C16" i="3"/>
  <c r="B11" i="4" s="1"/>
  <c r="C21" i="3"/>
  <c r="B16" i="4" s="1"/>
  <c r="C13" i="3"/>
  <c r="B8" i="4" s="1"/>
  <c r="C15" i="3"/>
  <c r="B10" i="4" s="1"/>
  <c r="C22" i="3"/>
  <c r="B17" i="4" s="1"/>
  <c r="C19" i="3"/>
  <c r="B14" i="4" s="1"/>
  <c r="G5" i="2"/>
  <c r="G371" i="2" s="1"/>
  <c r="C18" i="3"/>
  <c r="B13" i="4" s="1"/>
  <c r="C12" i="3"/>
  <c r="B7" i="4" s="1"/>
  <c r="C11" i="3" l="1"/>
  <c r="C23" i="3" l="1"/>
  <c r="B6" i="4"/>
  <c r="C11" i="4" l="1"/>
  <c r="C14" i="4"/>
  <c r="C6" i="4"/>
  <c r="C17" i="4"/>
  <c r="C12" i="4"/>
  <c r="C15" i="4"/>
  <c r="C13" i="4"/>
  <c r="C16" i="4"/>
  <c r="C8" i="4"/>
  <c r="C7" i="4"/>
  <c r="C10" i="4"/>
  <c r="C9" i="4"/>
  <c r="E13" i="4" l="1"/>
  <c r="D13" i="4"/>
  <c r="E12" i="4"/>
  <c r="D12" i="4"/>
  <c r="E9" i="4"/>
  <c r="D9" i="4"/>
  <c r="E10" i="4"/>
  <c r="D10" i="4"/>
  <c r="D6" i="4"/>
  <c r="E6" i="4"/>
  <c r="D15" i="4"/>
  <c r="E15" i="4"/>
  <c r="E17" i="4"/>
  <c r="D17" i="4"/>
  <c r="D7" i="4"/>
  <c r="E7" i="4"/>
  <c r="D14" i="4"/>
  <c r="E14" i="4"/>
  <c r="E16" i="4"/>
  <c r="D16" i="4"/>
  <c r="D8" i="4"/>
  <c r="E8" i="4"/>
  <c r="E11" i="4"/>
  <c r="D11" i="4"/>
</calcChain>
</file>

<file path=xl/comments1.xml><?xml version="1.0" encoding="utf-8"?>
<comments xmlns="http://schemas.openxmlformats.org/spreadsheetml/2006/main">
  <authors>
    <author>iMenu</author>
  </authors>
  <commentList>
    <comment ref="B2" authorId="0" shapeId="0">
      <text>
        <r>
          <rPr>
            <sz val="11"/>
            <color theme="1"/>
            <rFont val="Calibri"/>
            <family val="2"/>
            <scheme val="minor"/>
          </rPr>
          <t>Nhập năm ghi sổ, ví dụ 2026. Ngày trong cột A tự cập nhật.</t>
        </r>
      </text>
    </comment>
  </commentList>
</comments>
</file>

<file path=xl/comments2.xml><?xml version="1.0" encoding="utf-8"?>
<comments xmlns="http://schemas.openxmlformats.org/spreadsheetml/2006/main">
  <authors>
    <author>iMenu</author>
  </authors>
  <commentList>
    <comment ref="C2" authorId="0" shapeId="0">
      <text>
        <r>
          <rPr>
            <sz val="11"/>
            <color theme="1"/>
            <rFont val="Calibri"/>
            <family val="2"/>
            <scheme val="minor"/>
          </rPr>
          <t>Nguồn: Nghị định 141/2026/NĐ-CP ngày 29/4/2026 (hiệu lực từ 01/01/2026) nâng ngưỡng doanh thu không chịu thuế GTGT, không phải nộp thuế TNCN của hộ kinh doanh lên 01 tỷ đồng/năm. Sửa ô này nếu quy định thay đổi.</t>
        </r>
      </text>
    </comment>
    <comment ref="C3" authorId="0" shapeId="0">
      <text>
        <r>
          <rPr>
            <sz val="11"/>
            <color theme="1"/>
            <rFont val="Calibri"/>
            <family val="2"/>
            <scheme val="minor"/>
          </rPr>
          <t>Tỷ lệ so với ngưỡng để bật cảnh báo 'Sắp chạm ngưỡng'. Mặc định 80%.</t>
        </r>
      </text>
    </comment>
  </commentList>
</comments>
</file>

<file path=xl/sharedStrings.xml><?xml version="1.0" encoding="utf-8"?>
<sst xmlns="http://schemas.openxmlformats.org/spreadsheetml/2006/main" count="70" uniqueCount="62">
  <si>
    <t>SỔ DOANH THU CHO QUÁN ĂN, QUÁN CÀ PHÊ — MẪU S1a-HKD</t>
  </si>
  <si>
    <t>Dành cho hộ kinh doanh có doanh thu năm từ 1 tỷ đồng trở xuống (không chịu thuế GTGT, không phải nộp thuế TNCN). Bản mẫu miễn phí từ iMenu — menudientu.com</t>
  </si>
  <si>
    <t>Bước 1</t>
  </si>
  <si>
    <t>Sheet 'Ghi hằng ngày': nhập Năm (ô B2). Ngày trong năm tự điền sẵn.</t>
  </si>
  <si>
    <t>Bước 2</t>
  </si>
  <si>
    <t>Cuối mỗi ngày, nhập số tiền theo từng hình thức thu vào các ô nền vàng. Cột 'Tổng ngày' tự cộng.</t>
  </si>
  <si>
    <t>Bước 3</t>
  </si>
  <si>
    <t>Sheet 'Sổ S1a-HKD': điền tên hộ, địa chỉ, mã số thuế, địa điểm. Doanh thu từng tháng tự tổng hợp — in và ký khi cần.</t>
  </si>
  <si>
    <t>Bước 4</t>
  </si>
  <si>
    <t>Sheet 'Theo dõi ngưỡng': xem doanh thu lũy kế so với ngưỡng 1 tỷ đồng để chuẩn bị kịp nếu sắp vượt.</t>
  </si>
  <si>
    <t>Quy ước màu</t>
  </si>
  <si>
    <t>Ô nền vàng, chữ xanh</t>
  </si>
  <si>
    <t>Ô anh/chị nhập số liệu.</t>
  </si>
  <si>
    <t>Ô chữ đen</t>
  </si>
  <si>
    <t>Công thức tự tính — không cần sửa.</t>
  </si>
  <si>
    <t>Ví dụ một dòng ghi hằng ngày (chỉ để tham khảo, không nằm trong sổ)</t>
  </si>
  <si>
    <t>Ngày</t>
  </si>
  <si>
    <t>Tiền mặt</t>
  </si>
  <si>
    <t>Chuyển khoản / QR</t>
  </si>
  <si>
    <t>Quẹt thẻ</t>
  </si>
  <si>
    <t>App giao đồ ăn</t>
  </si>
  <si>
    <t>Khác</t>
  </si>
  <si>
    <t>Tổng ngày</t>
  </si>
  <si>
    <t>15/01</t>
  </si>
  <si>
    <t>Lưu ý khi ghi:</t>
  </si>
  <si>
    <t>• Ghi doanh thu bán hàng thực tế, kể cả tiền mặt. Chuyển khoản/QR nên khớp với sao kê tài khoản kinh doanh.</t>
  </si>
  <si>
    <t>• App giao đồ ăn: ghi tổng giá trị đơn theo báo cáo đối soát của app; lưu lại báo cáo đó. Không ghi lần nữa ở cột Chuyển khoản khi app chuyển tiền về.</t>
  </si>
  <si>
    <t>• Đơn hủy, hoàn tiền: không tính vào doanh thu ngày; ghi lý do ở cột Ghi chú.</t>
  </si>
  <si>
    <t>• Thông tư 152/2025/TT-BTC cho phép ghi theo từng nghiệp vụ hoặc theo định kỳ, lưu sổ bằng bản giấy hoặc điện tử, tối thiểu 05 năm.</t>
  </si>
  <si>
    <t>• Ngưỡng 1 tỷ đồng/năm theo Nghị định 141/2026/NĐ-CP (hiệu lực từ 01/01/2026). Quy định có thể thay đổi — đối chiếu với cơ quan thuế quản lý trực tiếp.</t>
  </si>
  <si>
    <t>• Bản mẫu này hỗ trợ ghi chép, không thay thế tư vấn thuế hoặc kế toán.</t>
  </si>
  <si>
    <t>GHI DOANH THU HẰNG NGÀY</t>
  </si>
  <si>
    <t>Năm:</t>
  </si>
  <si>
    <t>Đơn vị tính: đồng</t>
  </si>
  <si>
    <t>App giao đồ ăn
(tổng giá trị đơn)</t>
  </si>
  <si>
    <t>Ghi chú (hủy, hoàn tiền...)</t>
  </si>
  <si>
    <t>Tổng cộng</t>
  </si>
  <si>
    <t>HỘ, CÁ NHÂN KINH DOANH:</t>
  </si>
  <si>
    <t>Mẫu số S1a-HKD</t>
  </si>
  <si>
    <t>Địa chỉ:</t>
  </si>
  <si>
    <t>(Kèm theo Thông tư số 152/2025/TT-BTC ngày 31/12/2025 của Bộ trưởng Bộ Tài chính)</t>
  </si>
  <si>
    <t>Mã số thuế:</t>
  </si>
  <si>
    <t>SỔ DOANH THU BÁN HÀNG HÓA, DỊCH VỤ</t>
  </si>
  <si>
    <t>Địa điểm kinh doanh:</t>
  </si>
  <si>
    <t>Kỳ kê khai:</t>
  </si>
  <si>
    <t>Ngày tháng</t>
  </si>
  <si>
    <t>Diễn giải</t>
  </si>
  <si>
    <t>Số tiền</t>
  </si>
  <si>
    <t>A</t>
  </si>
  <si>
    <t>B</t>
  </si>
  <si>
    <t>1</t>
  </si>
  <si>
    <t>NGƯỜI ĐẠI DIỆN HỘ KINH DOANH/ CÁ NHÂN KINH DOANH</t>
  </si>
  <si>
    <t>(Ký, ghi rõ họ tên, đóng dấu (nếu có))</t>
  </si>
  <si>
    <t>THEO DÕI DOANH THU LŨY KẾ SO VỚI NGƯỠNG</t>
  </si>
  <si>
    <t>Ngưỡng doanh thu năm:</t>
  </si>
  <si>
    <t>Mức cảnh báo sớm:</t>
  </si>
  <si>
    <t>Tháng</t>
  </si>
  <si>
    <t>Doanh thu tháng</t>
  </si>
  <si>
    <t>Lũy kế từ đầu năm</t>
  </si>
  <si>
    <t>% ngưỡng</t>
  </si>
  <si>
    <t>Tình trạng</t>
  </si>
  <si>
    <t>Ghi chú: hộ có doanh thu năm trên 1 tỷ đồng phải dùng hóa đơn điện tử (có mã của cơ quan thuế hoặc khởi tạo từ máy tính tiền) và kê khai thuế GTGT, TNCN. Thời hạn đăng ký hóa đơn điện tử: 30 ngày kể từ ngày cuối cùng của kỳ tính thuế có doanh thu lũy kế vượt 1 tỷ đồng. Đối chiếu với cơ quan thuế quản lý trực tiếp trước khi thực hiện.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</si>
</sst>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
    <numFmt numFmtId="165" formatCode="0.0%"/>
  </numFmts>
  <fonts count="15" x14ac:knownFonts="1">
    <font>
      <sz val="11"/>
      <color theme="1"/>
      <name val="Calibri"/>
      <family val="2"/>
      <scheme val="minor"/>
    </font>
    <font>
      <b/>
      <sz val="14"/>
      <color rgb="FF1F6F54"/>
      <name val="Arial"/>
    </font>
    <font>
      <i/>
      <sz val="10"/>
      <color rgb="FF555555"/>
      <name val="Arial"/>
    </font>
    <font>
      <b/>
      <sz val="10"/>
      <name val="Arial"/>
    </font>
    <font>
      <sz val="10"/>
      <name val="Arial"/>
    </font>
    <font>
      <sz val="10"/>
      <color rgb="FF0000FF"/>
      <name val="Arial"/>
    </font>
    <font>
      <b/>
      <sz val="10"/>
      <color rgb="FFFFFFFF"/>
      <name val="Arial"/>
    </font>
    <font>
      <b/>
      <sz val="13"/>
      <color rgb="FF1F6F54"/>
      <name val="Arial"/>
    </font>
    <font>
      <b/>
      <sz val="10"/>
      <color rgb="FF0000FF"/>
      <name val="Arial"/>
    </font>
    <font>
      <i/>
      <sz val="8"/>
      <name val="Arial"/>
    </font>
    <font>
      <b/>
      <sz val="13"/>
      <name val="Arial"/>
    </font>
    <font>
      <b/>
      <sz val="9"/>
      <name val="Arial"/>
    </font>
    <font>
      <sz val="11"/>
      <color theme="1"/>
      <name val="Calibri"/>
      <family val="2"/>
      <scheme val="minor"/>
    </font>
    <font>
      <sz val="10"/>
      <color rgb="FF008000"/>
      <name val="Arial"/>
    </font>
    <font>
      <i/>
      <sz val="9"/>
      <color rgb="FF555555"/>
      <name val="Arial"/>
    </font>
  </fonts>
  <fills count="5">
    <fill>
      <patternFill patternType="none"/>
    </fill>
    <fill>
      <patternFill patternType="gray125"/>
    </fill>
    <fill>
      <patternFill patternType="solid">
        <fgColor rgb="FFFFF6C7"/>
      </patternFill>
    </fill>
    <fill>
      <patternFill patternType="solid">
        <fgColor rgb="FF1F6F54"/>
      </patternFill>
    </fill>
    <fill>
      <patternFill patternType="solid">
        <fgColor rgb="FFE8F3EE"/>
      </patternFill>
    </fill>
  </fills>
  <borders count="2">
    <border>
      <left/>
      <right/>
      <top/>
      <bottom/>
      <diagonal/>
    </border>
    <border>
      <left style="thin">
        <color rgb="FFB7C4BE"/>
      </left>
      <right style="thin">
        <color rgb="FFB7C4BE"/>
      </right>
      <top style="thin">
        <color rgb="FFB7C4BE"/>
      </top>
      <bottom style="thin">
        <color rgb="FFB7C4BE"/>
      </bottom>
      <diagonal/>
    </border>
  </borders>
  <cellStyleXfs count="1">
    <xf numFmtId="0" fontId="0" fillId="0" borderId="0"/>
  </cellStyleXfs>
  <cellXfs count="35">
    <xf numFmtId="0" fontId="0" fillId="0" borderId="0" xfId="0"/>
    <xf numFmtId="0" fontId="12" fillId="0" borderId="0" xfId="0" applyFont="1"/>
    <xf numFmtId="0" fontId="1" fillId="0" borderId="0" xfId="0" applyFont="1"/>
    <xf numFmtId="0" fontId="2" fillId="0" borderId="0" xfId="0" applyFont="1"/>
    <xf numFmtId="0" fontId="3" fillId="0" borderId="0" xfId="0" applyFont="1"/>
    <xf numFmtId="0" fontId="4" fillId="0" borderId="0" xfId="0" applyFont="1"/>
    <xf numFmtId="0" fontId="5" fillId="2" borderId="0" xfId="0" applyFont="1" applyFill="1"/>
    <xf numFmtId="0" fontId="6" fillId="3" borderId="1" xfId="0" applyFont="1" applyFill="1" applyBorder="1" applyAlignment="1">
      <alignment horizontal="center" wrapText="1"/>
    </xf>
    <xf numFmtId="0" fontId="4" fillId="0" borderId="1" xfId="0" applyFont="1" applyBorder="1"/>
    <xf numFmtId="164" fontId="5" fillId="0" borderId="1" xfId="0" applyNumberFormat="1" applyFont="1" applyBorder="1"/>
    <xf numFmtId="164" fontId="3" fillId="0" borderId="1" xfId="0" applyNumberFormat="1" applyFont="1" applyBorder="1"/>
    <xf numFmtId="0" fontId="7" fillId="0" borderId="0" xfId="0" applyFont="1"/>
    <xf numFmtId="1" fontId="8" fillId="2" borderId="0" xfId="0" applyNumberFormat="1" applyFont="1" applyFill="1"/>
    <xf numFmtId="0" fontId="6" fillId="3" borderId="1" xfId="0" applyFont="1" applyFill="1" applyBorder="1" applyAlignment="1">
      <alignment horizontal="center" vertical="center" wrapText="1"/>
    </xf>
    <xf numFmtId="14" fontId="4" fillId="0" borderId="1" xfId="0" applyNumberFormat="1" applyFont="1" applyBorder="1"/>
    <xf numFmtId="164" fontId="5" fillId="2" borderId="1" xfId="0" applyNumberFormat="1" applyFont="1" applyFill="1" applyBorder="1"/>
    <xf numFmtId="0" fontId="5" fillId="2" borderId="1" xfId="0" applyFont="1" applyFill="1" applyBorder="1"/>
    <xf numFmtId="0" fontId="3" fillId="4" borderId="1" xfId="0" applyFont="1" applyFill="1" applyBorder="1"/>
    <xf numFmtId="164" fontId="3" fillId="4" borderId="1" xfId="0" applyNumberFormat="1" applyFont="1" applyFill="1" applyBorder="1"/>
    <xf numFmtId="0" fontId="12" fillId="4" borderId="1" xfId="0" applyFont="1" applyFill="1" applyBorder="1"/>
    <xf numFmtId="0" fontId="9" fillId="0" borderId="0" xfId="0" applyFont="1" applyAlignment="1">
      <alignment vertical="top" wrapText="1"/>
    </xf>
    <xf numFmtId="0" fontId="2" fillId="0" borderId="0" xfId="0" applyFont="1" applyAlignment="1">
      <alignment horizontal="right"/>
    </xf>
    <xf numFmtId="0" fontId="6" fillId="3" borderId="1" xfId="0" applyFont="1" applyFill="1" applyBorder="1" applyAlignment="1">
      <alignment horizontal="center"/>
    </xf>
    <xf numFmtId="0" fontId="3" fillId="0" borderId="1" xfId="0" applyFont="1" applyBorder="1" applyAlignment="1">
      <alignment horizontal="center"/>
    </xf>
    <xf numFmtId="164" fontId="4" fillId="0" borderId="1" xfId="0" applyNumberFormat="1" applyFont="1" applyBorder="1"/>
    <xf numFmtId="0" fontId="12" fillId="0" borderId="0" xfId="0" applyFont="1" applyAlignment="1">
      <alignment horizontal="center"/>
    </xf>
    <xf numFmtId="0" fontId="11" fillId="0" borderId="0" xfId="0" applyFont="1" applyAlignment="1">
      <alignment horizontal="center" wrapText="1"/>
    </xf>
    <xf numFmtId="0" fontId="9" fillId="0" borderId="0" xfId="0" applyFont="1" applyAlignment="1">
      <alignment horizontal="center"/>
    </xf>
    <xf numFmtId="164" fontId="8" fillId="2" borderId="0" xfId="0" applyNumberFormat="1" applyFont="1" applyFill="1"/>
    <xf numFmtId="9" fontId="8" fillId="2" borderId="0" xfId="0" applyNumberFormat="1" applyFont="1" applyFill="1"/>
    <xf numFmtId="164" fontId="13" fillId="0" borderId="1" xfId="0" applyNumberFormat="1" applyFont="1" applyBorder="1"/>
    <xf numFmtId="165" fontId="4" fillId="0" borderId="1" xfId="0" applyNumberFormat="1" applyFont="1" applyBorder="1"/>
    <xf numFmtId="0" fontId="10" fillId="0" borderId="0" xfId="0" applyFont="1" applyAlignment="1">
      <alignment horizontal="center"/>
    </xf>
    <xf numFmtId="0" fontId="12" fillId="0" borderId="0" xfId="0" applyFont="1"/>
    <xf numFmtId="0" fontId="14" fillId="0" borderId="0" xfId="0" applyFont="1" applyAlignment="1">
      <alignment vertical="top" wrapText="1"/>
    </xf>
  </cellXfs>
  <cellStyles count="1">
    <cellStyle name="Normal" xfId="0" builtinId="0"/>
  </cellStyles>
  <dxfs count="2">
    <dxf>
      <fill>
        <patternFill patternType="solid">
          <fgColor rgb="FFFFF3CD"/>
        </patternFill>
      </fill>
    </dxf>
    <dxf>
      <fill>
        <patternFill patternType="solid">
          <fgColor rgb="FFF8D7D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showGridLines="0" workbookViewId="0"/>
  </sheetViews>
  <sheetFormatPr defaultRowHeight="15" x14ac:dyDescent="0.25"/>
  <cols>
    <col min="1" max="1" width="4" customWidth="1"/>
    <col min="2" max="2" width="26" customWidth="1"/>
    <col min="3" max="8" width="15" customWidth="1"/>
  </cols>
  <sheetData>
    <row r="1" spans="1:8" x14ac:dyDescent="0.25">
      <c r="A1" s="1"/>
      <c r="B1" s="1"/>
      <c r="C1" s="1"/>
      <c r="D1" s="1"/>
      <c r="E1" s="1"/>
      <c r="F1" s="1"/>
      <c r="G1" s="1"/>
      <c r="H1" s="1"/>
    </row>
    <row r="2" spans="1:8" ht="18" x14ac:dyDescent="0.25">
      <c r="A2" s="1"/>
      <c r="B2" s="2" t="s">
        <v>0</v>
      </c>
      <c r="C2" s="1"/>
      <c r="D2" s="1"/>
      <c r="E2" s="1"/>
      <c r="F2" s="1"/>
      <c r="G2" s="1"/>
      <c r="H2" s="1"/>
    </row>
    <row r="3" spans="1:8" x14ac:dyDescent="0.25">
      <c r="A3" s="1"/>
      <c r="B3" s="3" t="s">
        <v>1</v>
      </c>
      <c r="C3" s="1"/>
      <c r="D3" s="1"/>
      <c r="E3" s="1"/>
      <c r="F3" s="1"/>
      <c r="G3" s="1"/>
      <c r="H3" s="1"/>
    </row>
    <row r="4" spans="1:8" x14ac:dyDescent="0.25">
      <c r="A4" s="1"/>
      <c r="B4" s="1"/>
      <c r="C4" s="1"/>
      <c r="D4" s="1"/>
      <c r="E4" s="1"/>
      <c r="F4" s="1"/>
      <c r="G4" s="1"/>
      <c r="H4" s="1"/>
    </row>
    <row r="5" spans="1:8" x14ac:dyDescent="0.25">
      <c r="A5" s="1"/>
      <c r="B5" s="4" t="s">
        <v>2</v>
      </c>
      <c r="C5" s="5" t="s">
        <v>3</v>
      </c>
      <c r="D5" s="1"/>
      <c r="E5" s="1"/>
      <c r="F5" s="1"/>
      <c r="G5" s="1"/>
      <c r="H5" s="1"/>
    </row>
    <row r="6" spans="1:8" x14ac:dyDescent="0.25">
      <c r="A6" s="1"/>
      <c r="B6" s="4" t="s">
        <v>4</v>
      </c>
      <c r="C6" s="5" t="s">
        <v>5</v>
      </c>
      <c r="D6" s="1"/>
      <c r="E6" s="1"/>
      <c r="F6" s="1"/>
      <c r="G6" s="1"/>
      <c r="H6" s="1"/>
    </row>
    <row r="7" spans="1:8" x14ac:dyDescent="0.25">
      <c r="A7" s="1"/>
      <c r="B7" s="4" t="s">
        <v>6</v>
      </c>
      <c r="C7" s="5" t="s">
        <v>7</v>
      </c>
      <c r="D7" s="1"/>
      <c r="E7" s="1"/>
      <c r="F7" s="1"/>
      <c r="G7" s="1"/>
      <c r="H7" s="1"/>
    </row>
    <row r="8" spans="1:8" x14ac:dyDescent="0.25">
      <c r="A8" s="1"/>
      <c r="B8" s="4" t="s">
        <v>8</v>
      </c>
      <c r="C8" s="5" t="s">
        <v>9</v>
      </c>
      <c r="D8" s="1"/>
      <c r="E8" s="1"/>
      <c r="F8" s="1"/>
      <c r="G8" s="1"/>
      <c r="H8" s="1"/>
    </row>
    <row r="9" spans="1:8" x14ac:dyDescent="0.25">
      <c r="A9" s="1"/>
      <c r="B9" s="1"/>
      <c r="C9" s="1"/>
      <c r="D9" s="1"/>
      <c r="E9" s="1"/>
      <c r="F9" s="1"/>
      <c r="G9" s="1"/>
      <c r="H9" s="1"/>
    </row>
    <row r="10" spans="1:8" x14ac:dyDescent="0.25">
      <c r="A10" s="1"/>
      <c r="B10" s="4" t="s">
        <v>10</v>
      </c>
      <c r="C10" s="1"/>
      <c r="D10" s="1"/>
      <c r="E10" s="1"/>
      <c r="F10" s="1"/>
      <c r="G10" s="1"/>
      <c r="H10" s="1"/>
    </row>
    <row r="11" spans="1:8" x14ac:dyDescent="0.25">
      <c r="A11" s="1"/>
      <c r="B11" s="6" t="s">
        <v>11</v>
      </c>
      <c r="C11" s="1" t="s">
        <v>12</v>
      </c>
      <c r="D11" s="1"/>
      <c r="E11" s="1"/>
      <c r="F11" s="1"/>
      <c r="G11" s="1"/>
      <c r="H11" s="1"/>
    </row>
    <row r="12" spans="1:8" x14ac:dyDescent="0.25">
      <c r="A12" s="1"/>
      <c r="B12" s="5" t="s">
        <v>13</v>
      </c>
      <c r="C12" s="1" t="s">
        <v>14</v>
      </c>
      <c r="D12" s="1"/>
      <c r="E12" s="1"/>
      <c r="F12" s="1"/>
      <c r="G12" s="1"/>
      <c r="H12" s="1"/>
    </row>
    <row r="13" spans="1:8" x14ac:dyDescent="0.25">
      <c r="A13" s="1"/>
      <c r="B13" s="1"/>
      <c r="C13" s="1"/>
      <c r="D13" s="1"/>
      <c r="E13" s="1"/>
      <c r="F13" s="1"/>
      <c r="G13" s="1"/>
      <c r="H13" s="1"/>
    </row>
    <row r="14" spans="1:8" x14ac:dyDescent="0.25">
      <c r="A14" s="1"/>
      <c r="B14" s="4" t="s">
        <v>15</v>
      </c>
      <c r="C14" s="1"/>
      <c r="D14" s="1"/>
      <c r="E14" s="1"/>
      <c r="F14" s="1"/>
      <c r="G14" s="1"/>
      <c r="H14" s="1"/>
    </row>
    <row r="15" spans="1:8" ht="26.25" x14ac:dyDescent="0.25">
      <c r="A15" s="1"/>
      <c r="B15" s="7" t="s">
        <v>16</v>
      </c>
      <c r="C15" s="7" t="s">
        <v>17</v>
      </c>
      <c r="D15" s="7" t="s">
        <v>18</v>
      </c>
      <c r="E15" s="7" t="s">
        <v>19</v>
      </c>
      <c r="F15" s="7" t="s">
        <v>20</v>
      </c>
      <c r="G15" s="7" t="s">
        <v>21</v>
      </c>
      <c r="H15" s="7" t="s">
        <v>22</v>
      </c>
    </row>
    <row r="16" spans="1:8" x14ac:dyDescent="0.25">
      <c r="A16" s="1"/>
      <c r="B16" s="8" t="s">
        <v>23</v>
      </c>
      <c r="C16" s="9">
        <v>2350000</v>
      </c>
      <c r="D16" s="9">
        <v>3120000</v>
      </c>
      <c r="E16" s="9">
        <v>0</v>
      </c>
      <c r="F16" s="9">
        <v>860000</v>
      </c>
      <c r="G16" s="9">
        <v>0</v>
      </c>
      <c r="H16" s="10">
        <f>SUM(C16:G16)</f>
        <v>6330000</v>
      </c>
    </row>
    <row r="17" spans="1:8" x14ac:dyDescent="0.25">
      <c r="A17" s="1"/>
      <c r="B17" s="1"/>
      <c r="C17" s="1"/>
      <c r="D17" s="1"/>
      <c r="E17" s="1"/>
      <c r="F17" s="1"/>
      <c r="G17" s="1"/>
      <c r="H17" s="1"/>
    </row>
    <row r="18" spans="1:8" x14ac:dyDescent="0.25">
      <c r="A18" s="1"/>
      <c r="B18" s="4" t="s">
        <v>24</v>
      </c>
      <c r="C18" s="1"/>
      <c r="D18" s="1"/>
      <c r="E18" s="1"/>
      <c r="F18" s="1"/>
      <c r="G18" s="1"/>
      <c r="H18" s="1"/>
    </row>
    <row r="19" spans="1:8" x14ac:dyDescent="0.25">
      <c r="A19" s="1"/>
      <c r="B19" s="5" t="s">
        <v>25</v>
      </c>
      <c r="C19" s="1"/>
      <c r="D19" s="1"/>
      <c r="E19" s="1"/>
      <c r="F19" s="1"/>
      <c r="G19" s="1"/>
      <c r="H19" s="1"/>
    </row>
    <row r="20" spans="1:8" x14ac:dyDescent="0.25">
      <c r="A20" s="1"/>
      <c r="B20" s="5" t="s">
        <v>26</v>
      </c>
      <c r="C20" s="1"/>
      <c r="D20" s="1"/>
      <c r="E20" s="1"/>
      <c r="F20" s="1"/>
      <c r="G20" s="1"/>
      <c r="H20" s="1"/>
    </row>
    <row r="21" spans="1:8" x14ac:dyDescent="0.25">
      <c r="A21" s="1"/>
      <c r="B21" s="5" t="s">
        <v>27</v>
      </c>
      <c r="C21" s="1"/>
      <c r="D21" s="1"/>
      <c r="E21" s="1"/>
      <c r="F21" s="1"/>
      <c r="G21" s="1"/>
      <c r="H21" s="1"/>
    </row>
    <row r="22" spans="1:8" x14ac:dyDescent="0.25">
      <c r="A22" s="1"/>
      <c r="B22" s="5" t="s">
        <v>28</v>
      </c>
      <c r="C22" s="1"/>
      <c r="D22" s="1"/>
      <c r="E22" s="1"/>
      <c r="F22" s="1"/>
      <c r="G22" s="1"/>
      <c r="H22" s="1"/>
    </row>
    <row r="23" spans="1:8" x14ac:dyDescent="0.25">
      <c r="A23" s="1"/>
      <c r="B23" s="5" t="s">
        <v>29</v>
      </c>
      <c r="C23" s="1"/>
      <c r="D23" s="1"/>
      <c r="E23" s="1"/>
      <c r="F23" s="1"/>
      <c r="G23" s="1"/>
      <c r="H23" s="1"/>
    </row>
    <row r="24" spans="1:8" x14ac:dyDescent="0.25">
      <c r="A24" s="1"/>
      <c r="B24" s="5" t="s">
        <v>30</v>
      </c>
      <c r="C24" s="1"/>
      <c r="D24" s="1"/>
      <c r="E24" s="1"/>
      <c r="F24" s="1"/>
      <c r="G24" s="1"/>
      <c r="H24" s="1"/>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71"/>
  <sheetViews>
    <sheetView tabSelected="1" workbookViewId="0">
      <pane xSplit="1" ySplit="4" topLeftCell="B5" activePane="bottomRight" state="frozen"/>
      <selection pane="topRight"/>
      <selection pane="bottomLeft"/>
      <selection pane="bottomRight"/>
    </sheetView>
  </sheetViews>
  <sheetFormatPr defaultRowHeight="15" x14ac:dyDescent="0.25"/>
  <cols>
    <col min="1" max="1" width="13" customWidth="1"/>
    <col min="2" max="2" width="15" customWidth="1"/>
    <col min="3" max="3" width="18" customWidth="1"/>
    <col min="4" max="4" width="13" customWidth="1"/>
    <col min="5" max="5" width="18" customWidth="1"/>
    <col min="6" max="6" width="13" customWidth="1"/>
    <col min="7" max="7" width="16" customWidth="1"/>
    <col min="8" max="8" width="34" customWidth="1"/>
  </cols>
  <sheetData>
    <row r="1" spans="1:8" ht="16.5" x14ac:dyDescent="0.25">
      <c r="A1" s="11" t="s">
        <v>31</v>
      </c>
      <c r="B1" s="1"/>
      <c r="C1" s="1"/>
      <c r="D1" s="1"/>
      <c r="E1" s="1"/>
      <c r="F1" s="1"/>
      <c r="G1" s="1"/>
      <c r="H1" s="1"/>
    </row>
    <row r="2" spans="1:8" x14ac:dyDescent="0.25">
      <c r="A2" s="4" t="s">
        <v>32</v>
      </c>
      <c r="B2" s="12">
        <v>2026</v>
      </c>
      <c r="C2" s="3" t="s">
        <v>33</v>
      </c>
      <c r="D2" s="1"/>
      <c r="E2" s="1"/>
      <c r="F2" s="1"/>
      <c r="G2" s="1"/>
      <c r="H2" s="1"/>
    </row>
    <row r="3" spans="1:8" x14ac:dyDescent="0.25">
      <c r="A3" s="1"/>
      <c r="B3" s="1"/>
      <c r="C3" s="1"/>
      <c r="D3" s="1"/>
      <c r="E3" s="1"/>
      <c r="F3" s="1"/>
      <c r="G3" s="1"/>
      <c r="H3" s="1"/>
    </row>
    <row r="4" spans="1:8" ht="32.1" customHeight="1" x14ac:dyDescent="0.25">
      <c r="A4" s="13" t="s">
        <v>16</v>
      </c>
      <c r="B4" s="13" t="s">
        <v>17</v>
      </c>
      <c r="C4" s="13" t="s">
        <v>18</v>
      </c>
      <c r="D4" s="13" t="s">
        <v>19</v>
      </c>
      <c r="E4" s="13" t="s">
        <v>34</v>
      </c>
      <c r="F4" s="13" t="s">
        <v>21</v>
      </c>
      <c r="G4" s="13" t="s">
        <v>22</v>
      </c>
      <c r="H4" s="13" t="s">
        <v>35</v>
      </c>
    </row>
    <row r="5" spans="1:8" x14ac:dyDescent="0.25">
      <c r="A5" s="14">
        <f>IF(YEAR(DATE($B$2,1,1)+0)=$B$2,DATE($B$2,1,1)+0,"")</f>
        <v>46023</v>
      </c>
      <c r="B5" s="15"/>
      <c r="C5" s="15"/>
      <c r="D5" s="15"/>
      <c r="E5" s="15"/>
      <c r="F5" s="15"/>
      <c r="G5" s="10">
        <f t="shared" ref="G5:G68" si="0">IF(A5="","",SUM(B5:F5))</f>
        <v>0</v>
      </c>
      <c r="H5" s="16"/>
    </row>
    <row r="6" spans="1:8" x14ac:dyDescent="0.25">
      <c r="A6" s="14">
        <f>IF(YEAR(DATE($B$2,1,1)+1)=$B$2,DATE($B$2,1,1)+1,"")</f>
        <v>46024</v>
      </c>
      <c r="B6" s="15"/>
      <c r="C6" s="15"/>
      <c r="D6" s="15"/>
      <c r="E6" s="15"/>
      <c r="F6" s="15"/>
      <c r="G6" s="10">
        <f t="shared" si="0"/>
        <v>0</v>
      </c>
      <c r="H6" s="16"/>
    </row>
    <row r="7" spans="1:8" x14ac:dyDescent="0.25">
      <c r="A7" s="14">
        <f>IF(YEAR(DATE($B$2,1,1)+2)=$B$2,DATE($B$2,1,1)+2,"")</f>
        <v>46025</v>
      </c>
      <c r="B7" s="15"/>
      <c r="C7" s="15"/>
      <c r="D7" s="15"/>
      <c r="E7" s="15"/>
      <c r="F7" s="15"/>
      <c r="G7" s="10">
        <f t="shared" si="0"/>
        <v>0</v>
      </c>
      <c r="H7" s="16"/>
    </row>
    <row r="8" spans="1:8" x14ac:dyDescent="0.25">
      <c r="A8" s="14">
        <f>IF(YEAR(DATE($B$2,1,1)+3)=$B$2,DATE($B$2,1,1)+3,"")</f>
        <v>46026</v>
      </c>
      <c r="B8" s="15"/>
      <c r="C8" s="15"/>
      <c r="D8" s="15"/>
      <c r="E8" s="15"/>
      <c r="F8" s="15"/>
      <c r="G8" s="10">
        <f t="shared" si="0"/>
        <v>0</v>
      </c>
      <c r="H8" s="16"/>
    </row>
    <row r="9" spans="1:8" x14ac:dyDescent="0.25">
      <c r="A9" s="14">
        <f>IF(YEAR(DATE($B$2,1,1)+4)=$B$2,DATE($B$2,1,1)+4,"")</f>
        <v>46027</v>
      </c>
      <c r="B9" s="15"/>
      <c r="C9" s="15"/>
      <c r="D9" s="15"/>
      <c r="E9" s="15"/>
      <c r="F9" s="15"/>
      <c r="G9" s="10">
        <f t="shared" si="0"/>
        <v>0</v>
      </c>
      <c r="H9" s="16"/>
    </row>
    <row r="10" spans="1:8" x14ac:dyDescent="0.25">
      <c r="A10" s="14">
        <f>IF(YEAR(DATE($B$2,1,1)+5)=$B$2,DATE($B$2,1,1)+5,"")</f>
        <v>46028</v>
      </c>
      <c r="B10" s="15"/>
      <c r="C10" s="15"/>
      <c r="D10" s="15"/>
      <c r="E10" s="15"/>
      <c r="F10" s="15"/>
      <c r="G10" s="10">
        <f t="shared" si="0"/>
        <v>0</v>
      </c>
      <c r="H10" s="16"/>
    </row>
    <row r="11" spans="1:8" x14ac:dyDescent="0.25">
      <c r="A11" s="14">
        <f>IF(YEAR(DATE($B$2,1,1)+6)=$B$2,DATE($B$2,1,1)+6,"")</f>
        <v>46029</v>
      </c>
      <c r="B11" s="15"/>
      <c r="C11" s="15"/>
      <c r="D11" s="15"/>
      <c r="E11" s="15"/>
      <c r="F11" s="15"/>
      <c r="G11" s="10">
        <f t="shared" si="0"/>
        <v>0</v>
      </c>
      <c r="H11" s="16"/>
    </row>
    <row r="12" spans="1:8" x14ac:dyDescent="0.25">
      <c r="A12" s="14">
        <f>IF(YEAR(DATE($B$2,1,1)+7)=$B$2,DATE($B$2,1,1)+7,"")</f>
        <v>46030</v>
      </c>
      <c r="B12" s="15"/>
      <c r="C12" s="15"/>
      <c r="D12" s="15"/>
      <c r="E12" s="15"/>
      <c r="F12" s="15"/>
      <c r="G12" s="10">
        <f t="shared" si="0"/>
        <v>0</v>
      </c>
      <c r="H12" s="16"/>
    </row>
    <row r="13" spans="1:8" x14ac:dyDescent="0.25">
      <c r="A13" s="14">
        <f>IF(YEAR(DATE($B$2,1,1)+8)=$B$2,DATE($B$2,1,1)+8,"")</f>
        <v>46031</v>
      </c>
      <c r="B13" s="15"/>
      <c r="C13" s="15"/>
      <c r="D13" s="15"/>
      <c r="E13" s="15"/>
      <c r="F13" s="15"/>
      <c r="G13" s="10">
        <f t="shared" si="0"/>
        <v>0</v>
      </c>
      <c r="H13" s="16"/>
    </row>
    <row r="14" spans="1:8" x14ac:dyDescent="0.25">
      <c r="A14" s="14">
        <f>IF(YEAR(DATE($B$2,1,1)+9)=$B$2,DATE($B$2,1,1)+9,"")</f>
        <v>46032</v>
      </c>
      <c r="B14" s="15"/>
      <c r="C14" s="15"/>
      <c r="D14" s="15"/>
      <c r="E14" s="15"/>
      <c r="F14" s="15"/>
      <c r="G14" s="10">
        <f t="shared" si="0"/>
        <v>0</v>
      </c>
      <c r="H14" s="16"/>
    </row>
    <row r="15" spans="1:8" x14ac:dyDescent="0.25">
      <c r="A15" s="14">
        <f>IF(YEAR(DATE($B$2,1,1)+10)=$B$2,DATE($B$2,1,1)+10,"")</f>
        <v>46033</v>
      </c>
      <c r="B15" s="15"/>
      <c r="C15" s="15"/>
      <c r="D15" s="15"/>
      <c r="E15" s="15"/>
      <c r="F15" s="15"/>
      <c r="G15" s="10">
        <f t="shared" si="0"/>
        <v>0</v>
      </c>
      <c r="H15" s="16"/>
    </row>
    <row r="16" spans="1:8" x14ac:dyDescent="0.25">
      <c r="A16" s="14">
        <f>IF(YEAR(DATE($B$2,1,1)+11)=$B$2,DATE($B$2,1,1)+11,"")</f>
        <v>46034</v>
      </c>
      <c r="B16" s="15"/>
      <c r="C16" s="15"/>
      <c r="D16" s="15"/>
      <c r="E16" s="15"/>
      <c r="F16" s="15"/>
      <c r="G16" s="10">
        <f t="shared" si="0"/>
        <v>0</v>
      </c>
      <c r="H16" s="16"/>
    </row>
    <row r="17" spans="1:8" x14ac:dyDescent="0.25">
      <c r="A17" s="14">
        <f>IF(YEAR(DATE($B$2,1,1)+12)=$B$2,DATE($B$2,1,1)+12,"")</f>
        <v>46035</v>
      </c>
      <c r="B17" s="15"/>
      <c r="C17" s="15"/>
      <c r="D17" s="15"/>
      <c r="E17" s="15"/>
      <c r="F17" s="15"/>
      <c r="G17" s="10">
        <f t="shared" si="0"/>
        <v>0</v>
      </c>
      <c r="H17" s="16"/>
    </row>
    <row r="18" spans="1:8" x14ac:dyDescent="0.25">
      <c r="A18" s="14">
        <f>IF(YEAR(DATE($B$2,1,1)+13)=$B$2,DATE($B$2,1,1)+13,"")</f>
        <v>46036</v>
      </c>
      <c r="B18" s="15"/>
      <c r="C18" s="15"/>
      <c r="D18" s="15"/>
      <c r="E18" s="15"/>
      <c r="F18" s="15"/>
      <c r="G18" s="10">
        <f t="shared" si="0"/>
        <v>0</v>
      </c>
      <c r="H18" s="16"/>
    </row>
    <row r="19" spans="1:8" x14ac:dyDescent="0.25">
      <c r="A19" s="14">
        <f>IF(YEAR(DATE($B$2,1,1)+14)=$B$2,DATE($B$2,1,1)+14,"")</f>
        <v>46037</v>
      </c>
      <c r="B19" s="15"/>
      <c r="C19" s="15"/>
      <c r="D19" s="15"/>
      <c r="E19" s="15"/>
      <c r="F19" s="15"/>
      <c r="G19" s="10">
        <f t="shared" si="0"/>
        <v>0</v>
      </c>
      <c r="H19" s="16"/>
    </row>
    <row r="20" spans="1:8" x14ac:dyDescent="0.25">
      <c r="A20" s="14">
        <f>IF(YEAR(DATE($B$2,1,1)+15)=$B$2,DATE($B$2,1,1)+15,"")</f>
        <v>46038</v>
      </c>
      <c r="B20" s="15"/>
      <c r="C20" s="15"/>
      <c r="D20" s="15"/>
      <c r="E20" s="15"/>
      <c r="F20" s="15"/>
      <c r="G20" s="10">
        <f t="shared" si="0"/>
        <v>0</v>
      </c>
      <c r="H20" s="16"/>
    </row>
    <row r="21" spans="1:8" x14ac:dyDescent="0.25">
      <c r="A21" s="14">
        <f>IF(YEAR(DATE($B$2,1,1)+16)=$B$2,DATE($B$2,1,1)+16,"")</f>
        <v>46039</v>
      </c>
      <c r="B21" s="15"/>
      <c r="C21" s="15"/>
      <c r="D21" s="15"/>
      <c r="E21" s="15"/>
      <c r="F21" s="15"/>
      <c r="G21" s="10">
        <f t="shared" si="0"/>
        <v>0</v>
      </c>
      <c r="H21" s="16"/>
    </row>
    <row r="22" spans="1:8" x14ac:dyDescent="0.25">
      <c r="A22" s="14">
        <f>IF(YEAR(DATE($B$2,1,1)+17)=$B$2,DATE($B$2,1,1)+17,"")</f>
        <v>46040</v>
      </c>
      <c r="B22" s="15"/>
      <c r="C22" s="15"/>
      <c r="D22" s="15"/>
      <c r="E22" s="15"/>
      <c r="F22" s="15"/>
      <c r="G22" s="10">
        <f t="shared" si="0"/>
        <v>0</v>
      </c>
      <c r="H22" s="16"/>
    </row>
    <row r="23" spans="1:8" x14ac:dyDescent="0.25">
      <c r="A23" s="14">
        <f>IF(YEAR(DATE($B$2,1,1)+18)=$B$2,DATE($B$2,1,1)+18,"")</f>
        <v>46041</v>
      </c>
      <c r="B23" s="15"/>
      <c r="C23" s="15"/>
      <c r="D23" s="15"/>
      <c r="E23" s="15"/>
      <c r="F23" s="15"/>
      <c r="G23" s="10">
        <f t="shared" si="0"/>
        <v>0</v>
      </c>
      <c r="H23" s="16"/>
    </row>
    <row r="24" spans="1:8" x14ac:dyDescent="0.25">
      <c r="A24" s="14">
        <f>IF(YEAR(DATE($B$2,1,1)+19)=$B$2,DATE($B$2,1,1)+19,"")</f>
        <v>46042</v>
      </c>
      <c r="B24" s="15"/>
      <c r="C24" s="15"/>
      <c r="D24" s="15"/>
      <c r="E24" s="15"/>
      <c r="F24" s="15"/>
      <c r="G24" s="10">
        <f t="shared" si="0"/>
        <v>0</v>
      </c>
      <c r="H24" s="16"/>
    </row>
    <row r="25" spans="1:8" x14ac:dyDescent="0.25">
      <c r="A25" s="14">
        <f>IF(YEAR(DATE($B$2,1,1)+20)=$B$2,DATE($B$2,1,1)+20,"")</f>
        <v>46043</v>
      </c>
      <c r="B25" s="15"/>
      <c r="C25" s="15"/>
      <c r="D25" s="15"/>
      <c r="E25" s="15"/>
      <c r="F25" s="15"/>
      <c r="G25" s="10">
        <f t="shared" si="0"/>
        <v>0</v>
      </c>
      <c r="H25" s="16"/>
    </row>
    <row r="26" spans="1:8" x14ac:dyDescent="0.25">
      <c r="A26" s="14">
        <f>IF(YEAR(DATE($B$2,1,1)+21)=$B$2,DATE($B$2,1,1)+21,"")</f>
        <v>46044</v>
      </c>
      <c r="B26" s="15"/>
      <c r="C26" s="15"/>
      <c r="D26" s="15"/>
      <c r="E26" s="15"/>
      <c r="F26" s="15"/>
      <c r="G26" s="10">
        <f t="shared" si="0"/>
        <v>0</v>
      </c>
      <c r="H26" s="16"/>
    </row>
    <row r="27" spans="1:8" x14ac:dyDescent="0.25">
      <c r="A27" s="14">
        <f>IF(YEAR(DATE($B$2,1,1)+22)=$B$2,DATE($B$2,1,1)+22,"")</f>
        <v>46045</v>
      </c>
      <c r="B27" s="15"/>
      <c r="C27" s="15"/>
      <c r="D27" s="15"/>
      <c r="E27" s="15"/>
      <c r="F27" s="15"/>
      <c r="G27" s="10">
        <f t="shared" si="0"/>
        <v>0</v>
      </c>
      <c r="H27" s="16"/>
    </row>
    <row r="28" spans="1:8" x14ac:dyDescent="0.25">
      <c r="A28" s="14">
        <f>IF(YEAR(DATE($B$2,1,1)+23)=$B$2,DATE($B$2,1,1)+23,"")</f>
        <v>46046</v>
      </c>
      <c r="B28" s="15"/>
      <c r="C28" s="15"/>
      <c r="D28" s="15"/>
      <c r="E28" s="15"/>
      <c r="F28" s="15"/>
      <c r="G28" s="10">
        <f t="shared" si="0"/>
        <v>0</v>
      </c>
      <c r="H28" s="16"/>
    </row>
    <row r="29" spans="1:8" x14ac:dyDescent="0.25">
      <c r="A29" s="14">
        <f>IF(YEAR(DATE($B$2,1,1)+24)=$B$2,DATE($B$2,1,1)+24,"")</f>
        <v>46047</v>
      </c>
      <c r="B29" s="15"/>
      <c r="C29" s="15"/>
      <c r="D29" s="15"/>
      <c r="E29" s="15"/>
      <c r="F29" s="15"/>
      <c r="G29" s="10">
        <f t="shared" si="0"/>
        <v>0</v>
      </c>
      <c r="H29" s="16"/>
    </row>
    <row r="30" spans="1:8" x14ac:dyDescent="0.25">
      <c r="A30" s="14">
        <f>IF(YEAR(DATE($B$2,1,1)+25)=$B$2,DATE($B$2,1,1)+25,"")</f>
        <v>46048</v>
      </c>
      <c r="B30" s="15"/>
      <c r="C30" s="15"/>
      <c r="D30" s="15"/>
      <c r="E30" s="15"/>
      <c r="F30" s="15"/>
      <c r="G30" s="10">
        <f t="shared" si="0"/>
        <v>0</v>
      </c>
      <c r="H30" s="16"/>
    </row>
    <row r="31" spans="1:8" x14ac:dyDescent="0.25">
      <c r="A31" s="14">
        <f>IF(YEAR(DATE($B$2,1,1)+26)=$B$2,DATE($B$2,1,1)+26,"")</f>
        <v>46049</v>
      </c>
      <c r="B31" s="15"/>
      <c r="C31" s="15"/>
      <c r="D31" s="15"/>
      <c r="E31" s="15"/>
      <c r="F31" s="15"/>
      <c r="G31" s="10">
        <f t="shared" si="0"/>
        <v>0</v>
      </c>
      <c r="H31" s="16"/>
    </row>
    <row r="32" spans="1:8" x14ac:dyDescent="0.25">
      <c r="A32" s="14">
        <f>IF(YEAR(DATE($B$2,1,1)+27)=$B$2,DATE($B$2,1,1)+27,"")</f>
        <v>46050</v>
      </c>
      <c r="B32" s="15"/>
      <c r="C32" s="15"/>
      <c r="D32" s="15"/>
      <c r="E32" s="15"/>
      <c r="F32" s="15"/>
      <c r="G32" s="10">
        <f t="shared" si="0"/>
        <v>0</v>
      </c>
      <c r="H32" s="16"/>
    </row>
    <row r="33" spans="1:8" x14ac:dyDescent="0.25">
      <c r="A33" s="14">
        <f>IF(YEAR(DATE($B$2,1,1)+28)=$B$2,DATE($B$2,1,1)+28,"")</f>
        <v>46051</v>
      </c>
      <c r="B33" s="15"/>
      <c r="C33" s="15"/>
      <c r="D33" s="15"/>
      <c r="E33" s="15"/>
      <c r="F33" s="15"/>
      <c r="G33" s="10">
        <f t="shared" si="0"/>
        <v>0</v>
      </c>
      <c r="H33" s="16"/>
    </row>
    <row r="34" spans="1:8" x14ac:dyDescent="0.25">
      <c r="A34" s="14">
        <f>IF(YEAR(DATE($B$2,1,1)+29)=$B$2,DATE($B$2,1,1)+29,"")</f>
        <v>46052</v>
      </c>
      <c r="B34" s="15"/>
      <c r="C34" s="15"/>
      <c r="D34" s="15"/>
      <c r="E34" s="15"/>
      <c r="F34" s="15"/>
      <c r="G34" s="10">
        <f t="shared" si="0"/>
        <v>0</v>
      </c>
      <c r="H34" s="16"/>
    </row>
    <row r="35" spans="1:8" x14ac:dyDescent="0.25">
      <c r="A35" s="14">
        <f>IF(YEAR(DATE($B$2,1,1)+30)=$B$2,DATE($B$2,1,1)+30,"")</f>
        <v>46053</v>
      </c>
      <c r="B35" s="15"/>
      <c r="C35" s="15"/>
      <c r="D35" s="15"/>
      <c r="E35" s="15"/>
      <c r="F35" s="15"/>
      <c r="G35" s="10">
        <f t="shared" si="0"/>
        <v>0</v>
      </c>
      <c r="H35" s="16"/>
    </row>
    <row r="36" spans="1:8" x14ac:dyDescent="0.25">
      <c r="A36" s="14">
        <f>IF(YEAR(DATE($B$2,1,1)+31)=$B$2,DATE($B$2,1,1)+31,"")</f>
        <v>46054</v>
      </c>
      <c r="B36" s="15"/>
      <c r="C36" s="15"/>
      <c r="D36" s="15"/>
      <c r="E36" s="15"/>
      <c r="F36" s="15"/>
      <c r="G36" s="10">
        <f t="shared" si="0"/>
        <v>0</v>
      </c>
      <c r="H36" s="16"/>
    </row>
    <row r="37" spans="1:8" x14ac:dyDescent="0.25">
      <c r="A37" s="14">
        <f>IF(YEAR(DATE($B$2,1,1)+32)=$B$2,DATE($B$2,1,1)+32,"")</f>
        <v>46055</v>
      </c>
      <c r="B37" s="15"/>
      <c r="C37" s="15"/>
      <c r="D37" s="15"/>
      <c r="E37" s="15"/>
      <c r="F37" s="15"/>
      <c r="G37" s="10">
        <f t="shared" si="0"/>
        <v>0</v>
      </c>
      <c r="H37" s="16"/>
    </row>
    <row r="38" spans="1:8" x14ac:dyDescent="0.25">
      <c r="A38" s="14">
        <f>IF(YEAR(DATE($B$2,1,1)+33)=$B$2,DATE($B$2,1,1)+33,"")</f>
        <v>46056</v>
      </c>
      <c r="B38" s="15"/>
      <c r="C38" s="15"/>
      <c r="D38" s="15"/>
      <c r="E38" s="15"/>
      <c r="F38" s="15"/>
      <c r="G38" s="10">
        <f t="shared" si="0"/>
        <v>0</v>
      </c>
      <c r="H38" s="16"/>
    </row>
    <row r="39" spans="1:8" x14ac:dyDescent="0.25">
      <c r="A39" s="14">
        <f>IF(YEAR(DATE($B$2,1,1)+34)=$B$2,DATE($B$2,1,1)+34,"")</f>
        <v>46057</v>
      </c>
      <c r="B39" s="15"/>
      <c r="C39" s="15"/>
      <c r="D39" s="15"/>
      <c r="E39" s="15"/>
      <c r="F39" s="15"/>
      <c r="G39" s="10">
        <f t="shared" si="0"/>
        <v>0</v>
      </c>
      <c r="H39" s="16"/>
    </row>
    <row r="40" spans="1:8" x14ac:dyDescent="0.25">
      <c r="A40" s="14">
        <f>IF(YEAR(DATE($B$2,1,1)+35)=$B$2,DATE($B$2,1,1)+35,"")</f>
        <v>46058</v>
      </c>
      <c r="B40" s="15"/>
      <c r="C40" s="15"/>
      <c r="D40" s="15"/>
      <c r="E40" s="15"/>
      <c r="F40" s="15"/>
      <c r="G40" s="10">
        <f t="shared" si="0"/>
        <v>0</v>
      </c>
      <c r="H40" s="16"/>
    </row>
    <row r="41" spans="1:8" x14ac:dyDescent="0.25">
      <c r="A41" s="14">
        <f>IF(YEAR(DATE($B$2,1,1)+36)=$B$2,DATE($B$2,1,1)+36,"")</f>
        <v>46059</v>
      </c>
      <c r="B41" s="15"/>
      <c r="C41" s="15"/>
      <c r="D41" s="15"/>
      <c r="E41" s="15"/>
      <c r="F41" s="15"/>
      <c r="G41" s="10">
        <f t="shared" si="0"/>
        <v>0</v>
      </c>
      <c r="H41" s="16"/>
    </row>
    <row r="42" spans="1:8" x14ac:dyDescent="0.25">
      <c r="A42" s="14">
        <f>IF(YEAR(DATE($B$2,1,1)+37)=$B$2,DATE($B$2,1,1)+37,"")</f>
        <v>46060</v>
      </c>
      <c r="B42" s="15"/>
      <c r="C42" s="15"/>
      <c r="D42" s="15"/>
      <c r="E42" s="15"/>
      <c r="F42" s="15"/>
      <c r="G42" s="10">
        <f t="shared" si="0"/>
        <v>0</v>
      </c>
      <c r="H42" s="16"/>
    </row>
    <row r="43" spans="1:8" x14ac:dyDescent="0.25">
      <c r="A43" s="14">
        <f>IF(YEAR(DATE($B$2,1,1)+38)=$B$2,DATE($B$2,1,1)+38,"")</f>
        <v>46061</v>
      </c>
      <c r="B43" s="15"/>
      <c r="C43" s="15"/>
      <c r="D43" s="15"/>
      <c r="E43" s="15"/>
      <c r="F43" s="15"/>
      <c r="G43" s="10">
        <f t="shared" si="0"/>
        <v>0</v>
      </c>
      <c r="H43" s="16"/>
    </row>
    <row r="44" spans="1:8" x14ac:dyDescent="0.25">
      <c r="A44" s="14">
        <f>IF(YEAR(DATE($B$2,1,1)+39)=$B$2,DATE($B$2,1,1)+39,"")</f>
        <v>46062</v>
      </c>
      <c r="B44" s="15"/>
      <c r="C44" s="15"/>
      <c r="D44" s="15"/>
      <c r="E44" s="15"/>
      <c r="F44" s="15"/>
      <c r="G44" s="10">
        <f t="shared" si="0"/>
        <v>0</v>
      </c>
      <c r="H44" s="16"/>
    </row>
    <row r="45" spans="1:8" x14ac:dyDescent="0.25">
      <c r="A45" s="14">
        <f>IF(YEAR(DATE($B$2,1,1)+40)=$B$2,DATE($B$2,1,1)+40,"")</f>
        <v>46063</v>
      </c>
      <c r="B45" s="15"/>
      <c r="C45" s="15"/>
      <c r="D45" s="15"/>
      <c r="E45" s="15"/>
      <c r="F45" s="15"/>
      <c r="G45" s="10">
        <f t="shared" si="0"/>
        <v>0</v>
      </c>
      <c r="H45" s="16"/>
    </row>
    <row r="46" spans="1:8" x14ac:dyDescent="0.25">
      <c r="A46" s="14">
        <f>IF(YEAR(DATE($B$2,1,1)+41)=$B$2,DATE($B$2,1,1)+41,"")</f>
        <v>46064</v>
      </c>
      <c r="B46" s="15"/>
      <c r="C46" s="15"/>
      <c r="D46" s="15"/>
      <c r="E46" s="15"/>
      <c r="F46" s="15"/>
      <c r="G46" s="10">
        <f t="shared" si="0"/>
        <v>0</v>
      </c>
      <c r="H46" s="16"/>
    </row>
    <row r="47" spans="1:8" x14ac:dyDescent="0.25">
      <c r="A47" s="14">
        <f>IF(YEAR(DATE($B$2,1,1)+42)=$B$2,DATE($B$2,1,1)+42,"")</f>
        <v>46065</v>
      </c>
      <c r="B47" s="15"/>
      <c r="C47" s="15"/>
      <c r="D47" s="15"/>
      <c r="E47" s="15"/>
      <c r="F47" s="15"/>
      <c r="G47" s="10">
        <f t="shared" si="0"/>
        <v>0</v>
      </c>
      <c r="H47" s="16"/>
    </row>
    <row r="48" spans="1:8" x14ac:dyDescent="0.25">
      <c r="A48" s="14">
        <f>IF(YEAR(DATE($B$2,1,1)+43)=$B$2,DATE($B$2,1,1)+43,"")</f>
        <v>46066</v>
      </c>
      <c r="B48" s="15"/>
      <c r="C48" s="15"/>
      <c r="D48" s="15"/>
      <c r="E48" s="15"/>
      <c r="F48" s="15"/>
      <c r="G48" s="10">
        <f t="shared" si="0"/>
        <v>0</v>
      </c>
      <c r="H48" s="16"/>
    </row>
    <row r="49" spans="1:8" x14ac:dyDescent="0.25">
      <c r="A49" s="14">
        <f>IF(YEAR(DATE($B$2,1,1)+44)=$B$2,DATE($B$2,1,1)+44,"")</f>
        <v>46067</v>
      </c>
      <c r="B49" s="15"/>
      <c r="C49" s="15"/>
      <c r="D49" s="15"/>
      <c r="E49" s="15"/>
      <c r="F49" s="15"/>
      <c r="G49" s="10">
        <f t="shared" si="0"/>
        <v>0</v>
      </c>
      <c r="H49" s="16"/>
    </row>
    <row r="50" spans="1:8" x14ac:dyDescent="0.25">
      <c r="A50" s="14">
        <f>IF(YEAR(DATE($B$2,1,1)+45)=$B$2,DATE($B$2,1,1)+45,"")</f>
        <v>46068</v>
      </c>
      <c r="B50" s="15"/>
      <c r="C50" s="15"/>
      <c r="D50" s="15"/>
      <c r="E50" s="15"/>
      <c r="F50" s="15"/>
      <c r="G50" s="10">
        <f t="shared" si="0"/>
        <v>0</v>
      </c>
      <c r="H50" s="16"/>
    </row>
    <row r="51" spans="1:8" x14ac:dyDescent="0.25">
      <c r="A51" s="14">
        <f>IF(YEAR(DATE($B$2,1,1)+46)=$B$2,DATE($B$2,1,1)+46,"")</f>
        <v>46069</v>
      </c>
      <c r="B51" s="15"/>
      <c r="C51" s="15"/>
      <c r="D51" s="15"/>
      <c r="E51" s="15"/>
      <c r="F51" s="15"/>
      <c r="G51" s="10">
        <f t="shared" si="0"/>
        <v>0</v>
      </c>
      <c r="H51" s="16"/>
    </row>
    <row r="52" spans="1:8" x14ac:dyDescent="0.25">
      <c r="A52" s="14">
        <f>IF(YEAR(DATE($B$2,1,1)+47)=$B$2,DATE($B$2,1,1)+47,"")</f>
        <v>46070</v>
      </c>
      <c r="B52" s="15"/>
      <c r="C52" s="15"/>
      <c r="D52" s="15"/>
      <c r="E52" s="15"/>
      <c r="F52" s="15"/>
      <c r="G52" s="10">
        <f t="shared" si="0"/>
        <v>0</v>
      </c>
      <c r="H52" s="16"/>
    </row>
    <row r="53" spans="1:8" x14ac:dyDescent="0.25">
      <c r="A53" s="14">
        <f>IF(YEAR(DATE($B$2,1,1)+48)=$B$2,DATE($B$2,1,1)+48,"")</f>
        <v>46071</v>
      </c>
      <c r="B53" s="15"/>
      <c r="C53" s="15"/>
      <c r="D53" s="15"/>
      <c r="E53" s="15"/>
      <c r="F53" s="15"/>
      <c r="G53" s="10">
        <f t="shared" si="0"/>
        <v>0</v>
      </c>
      <c r="H53" s="16"/>
    </row>
    <row r="54" spans="1:8" x14ac:dyDescent="0.25">
      <c r="A54" s="14">
        <f>IF(YEAR(DATE($B$2,1,1)+49)=$B$2,DATE($B$2,1,1)+49,"")</f>
        <v>46072</v>
      </c>
      <c r="B54" s="15"/>
      <c r="C54" s="15"/>
      <c r="D54" s="15"/>
      <c r="E54" s="15"/>
      <c r="F54" s="15"/>
      <c r="G54" s="10">
        <f t="shared" si="0"/>
        <v>0</v>
      </c>
      <c r="H54" s="16"/>
    </row>
    <row r="55" spans="1:8" x14ac:dyDescent="0.25">
      <c r="A55" s="14">
        <f>IF(YEAR(DATE($B$2,1,1)+50)=$B$2,DATE($B$2,1,1)+50,"")</f>
        <v>46073</v>
      </c>
      <c r="B55" s="15"/>
      <c r="C55" s="15"/>
      <c r="D55" s="15"/>
      <c r="E55" s="15"/>
      <c r="F55" s="15"/>
      <c r="G55" s="10">
        <f t="shared" si="0"/>
        <v>0</v>
      </c>
      <c r="H55" s="16"/>
    </row>
    <row r="56" spans="1:8" x14ac:dyDescent="0.25">
      <c r="A56" s="14">
        <f>IF(YEAR(DATE($B$2,1,1)+51)=$B$2,DATE($B$2,1,1)+51,"")</f>
        <v>46074</v>
      </c>
      <c r="B56" s="15"/>
      <c r="C56" s="15"/>
      <c r="D56" s="15"/>
      <c r="E56" s="15"/>
      <c r="F56" s="15"/>
      <c r="G56" s="10">
        <f t="shared" si="0"/>
        <v>0</v>
      </c>
      <c r="H56" s="16"/>
    </row>
    <row r="57" spans="1:8" x14ac:dyDescent="0.25">
      <c r="A57" s="14">
        <f>IF(YEAR(DATE($B$2,1,1)+52)=$B$2,DATE($B$2,1,1)+52,"")</f>
        <v>46075</v>
      </c>
      <c r="B57" s="15"/>
      <c r="C57" s="15"/>
      <c r="D57" s="15"/>
      <c r="E57" s="15"/>
      <c r="F57" s="15"/>
      <c r="G57" s="10">
        <f t="shared" si="0"/>
        <v>0</v>
      </c>
      <c r="H57" s="16"/>
    </row>
    <row r="58" spans="1:8" x14ac:dyDescent="0.25">
      <c r="A58" s="14">
        <f>IF(YEAR(DATE($B$2,1,1)+53)=$B$2,DATE($B$2,1,1)+53,"")</f>
        <v>46076</v>
      </c>
      <c r="B58" s="15"/>
      <c r="C58" s="15"/>
      <c r="D58" s="15"/>
      <c r="E58" s="15"/>
      <c r="F58" s="15"/>
      <c r="G58" s="10">
        <f t="shared" si="0"/>
        <v>0</v>
      </c>
      <c r="H58" s="16"/>
    </row>
    <row r="59" spans="1:8" x14ac:dyDescent="0.25">
      <c r="A59" s="14">
        <f>IF(YEAR(DATE($B$2,1,1)+54)=$B$2,DATE($B$2,1,1)+54,"")</f>
        <v>46077</v>
      </c>
      <c r="B59" s="15"/>
      <c r="C59" s="15"/>
      <c r="D59" s="15"/>
      <c r="E59" s="15"/>
      <c r="F59" s="15"/>
      <c r="G59" s="10">
        <f t="shared" si="0"/>
        <v>0</v>
      </c>
      <c r="H59" s="16"/>
    </row>
    <row r="60" spans="1:8" x14ac:dyDescent="0.25">
      <c r="A60" s="14">
        <f>IF(YEAR(DATE($B$2,1,1)+55)=$B$2,DATE($B$2,1,1)+55,"")</f>
        <v>46078</v>
      </c>
      <c r="B60" s="15"/>
      <c r="C60" s="15"/>
      <c r="D60" s="15"/>
      <c r="E60" s="15"/>
      <c r="F60" s="15"/>
      <c r="G60" s="10">
        <f t="shared" si="0"/>
        <v>0</v>
      </c>
      <c r="H60" s="16"/>
    </row>
    <row r="61" spans="1:8" x14ac:dyDescent="0.25">
      <c r="A61" s="14">
        <f>IF(YEAR(DATE($B$2,1,1)+56)=$B$2,DATE($B$2,1,1)+56,"")</f>
        <v>46079</v>
      </c>
      <c r="B61" s="15"/>
      <c r="C61" s="15"/>
      <c r="D61" s="15"/>
      <c r="E61" s="15"/>
      <c r="F61" s="15"/>
      <c r="G61" s="10">
        <f t="shared" si="0"/>
        <v>0</v>
      </c>
      <c r="H61" s="16"/>
    </row>
    <row r="62" spans="1:8" x14ac:dyDescent="0.25">
      <c r="A62" s="14">
        <f>IF(YEAR(DATE($B$2,1,1)+57)=$B$2,DATE($B$2,1,1)+57,"")</f>
        <v>46080</v>
      </c>
      <c r="B62" s="15"/>
      <c r="C62" s="15"/>
      <c r="D62" s="15"/>
      <c r="E62" s="15"/>
      <c r="F62" s="15"/>
      <c r="G62" s="10">
        <f t="shared" si="0"/>
        <v>0</v>
      </c>
      <c r="H62" s="16"/>
    </row>
    <row r="63" spans="1:8" x14ac:dyDescent="0.25">
      <c r="A63" s="14">
        <f>IF(YEAR(DATE($B$2,1,1)+58)=$B$2,DATE($B$2,1,1)+58,"")</f>
        <v>46081</v>
      </c>
      <c r="B63" s="15"/>
      <c r="C63" s="15"/>
      <c r="D63" s="15"/>
      <c r="E63" s="15"/>
      <c r="F63" s="15"/>
      <c r="G63" s="10">
        <f t="shared" si="0"/>
        <v>0</v>
      </c>
      <c r="H63" s="16"/>
    </row>
    <row r="64" spans="1:8" x14ac:dyDescent="0.25">
      <c r="A64" s="14">
        <f>IF(YEAR(DATE($B$2,1,1)+59)=$B$2,DATE($B$2,1,1)+59,"")</f>
        <v>46082</v>
      </c>
      <c r="B64" s="15"/>
      <c r="C64" s="15"/>
      <c r="D64" s="15"/>
      <c r="E64" s="15"/>
      <c r="F64" s="15"/>
      <c r="G64" s="10">
        <f t="shared" si="0"/>
        <v>0</v>
      </c>
      <c r="H64" s="16"/>
    </row>
    <row r="65" spans="1:8" x14ac:dyDescent="0.25">
      <c r="A65" s="14">
        <f>IF(YEAR(DATE($B$2,1,1)+60)=$B$2,DATE($B$2,1,1)+60,"")</f>
        <v>46083</v>
      </c>
      <c r="B65" s="15"/>
      <c r="C65" s="15"/>
      <c r="D65" s="15"/>
      <c r="E65" s="15"/>
      <c r="F65" s="15"/>
      <c r="G65" s="10">
        <f t="shared" si="0"/>
        <v>0</v>
      </c>
      <c r="H65" s="16"/>
    </row>
    <row r="66" spans="1:8" x14ac:dyDescent="0.25">
      <c r="A66" s="14">
        <f>IF(YEAR(DATE($B$2,1,1)+61)=$B$2,DATE($B$2,1,1)+61,"")</f>
        <v>46084</v>
      </c>
      <c r="B66" s="15"/>
      <c r="C66" s="15"/>
      <c r="D66" s="15"/>
      <c r="E66" s="15"/>
      <c r="F66" s="15"/>
      <c r="G66" s="10">
        <f t="shared" si="0"/>
        <v>0</v>
      </c>
      <c r="H66" s="16"/>
    </row>
    <row r="67" spans="1:8" x14ac:dyDescent="0.25">
      <c r="A67" s="14">
        <f>IF(YEAR(DATE($B$2,1,1)+62)=$B$2,DATE($B$2,1,1)+62,"")</f>
        <v>46085</v>
      </c>
      <c r="B67" s="15"/>
      <c r="C67" s="15"/>
      <c r="D67" s="15"/>
      <c r="E67" s="15"/>
      <c r="F67" s="15"/>
      <c r="G67" s="10">
        <f t="shared" si="0"/>
        <v>0</v>
      </c>
      <c r="H67" s="16"/>
    </row>
    <row r="68" spans="1:8" x14ac:dyDescent="0.25">
      <c r="A68" s="14">
        <f>IF(YEAR(DATE($B$2,1,1)+63)=$B$2,DATE($B$2,1,1)+63,"")</f>
        <v>46086</v>
      </c>
      <c r="B68" s="15"/>
      <c r="C68" s="15"/>
      <c r="D68" s="15"/>
      <c r="E68" s="15"/>
      <c r="F68" s="15"/>
      <c r="G68" s="10">
        <f t="shared" si="0"/>
        <v>0</v>
      </c>
      <c r="H68" s="16"/>
    </row>
    <row r="69" spans="1:8" x14ac:dyDescent="0.25">
      <c r="A69" s="14">
        <f>IF(YEAR(DATE($B$2,1,1)+64)=$B$2,DATE($B$2,1,1)+64,"")</f>
        <v>46087</v>
      </c>
      <c r="B69" s="15"/>
      <c r="C69" s="15"/>
      <c r="D69" s="15"/>
      <c r="E69" s="15"/>
      <c r="F69" s="15"/>
      <c r="G69" s="10">
        <f t="shared" ref="G69:G132" si="1">IF(A69="","",SUM(B69:F69))</f>
        <v>0</v>
      </c>
      <c r="H69" s="16"/>
    </row>
    <row r="70" spans="1:8" x14ac:dyDescent="0.25">
      <c r="A70" s="14">
        <f>IF(YEAR(DATE($B$2,1,1)+65)=$B$2,DATE($B$2,1,1)+65,"")</f>
        <v>46088</v>
      </c>
      <c r="B70" s="15"/>
      <c r="C70" s="15"/>
      <c r="D70" s="15"/>
      <c r="E70" s="15"/>
      <c r="F70" s="15"/>
      <c r="G70" s="10">
        <f t="shared" si="1"/>
        <v>0</v>
      </c>
      <c r="H70" s="16"/>
    </row>
    <row r="71" spans="1:8" x14ac:dyDescent="0.25">
      <c r="A71" s="14">
        <f>IF(YEAR(DATE($B$2,1,1)+66)=$B$2,DATE($B$2,1,1)+66,"")</f>
        <v>46089</v>
      </c>
      <c r="B71" s="15"/>
      <c r="C71" s="15"/>
      <c r="D71" s="15"/>
      <c r="E71" s="15"/>
      <c r="F71" s="15"/>
      <c r="G71" s="10">
        <f t="shared" si="1"/>
        <v>0</v>
      </c>
      <c r="H71" s="16"/>
    </row>
    <row r="72" spans="1:8" x14ac:dyDescent="0.25">
      <c r="A72" s="14">
        <f>IF(YEAR(DATE($B$2,1,1)+67)=$B$2,DATE($B$2,1,1)+67,"")</f>
        <v>46090</v>
      </c>
      <c r="B72" s="15"/>
      <c r="C72" s="15"/>
      <c r="D72" s="15"/>
      <c r="E72" s="15"/>
      <c r="F72" s="15"/>
      <c r="G72" s="10">
        <f t="shared" si="1"/>
        <v>0</v>
      </c>
      <c r="H72" s="16"/>
    </row>
    <row r="73" spans="1:8" x14ac:dyDescent="0.25">
      <c r="A73" s="14">
        <f>IF(YEAR(DATE($B$2,1,1)+68)=$B$2,DATE($B$2,1,1)+68,"")</f>
        <v>46091</v>
      </c>
      <c r="B73" s="15"/>
      <c r="C73" s="15"/>
      <c r="D73" s="15"/>
      <c r="E73" s="15"/>
      <c r="F73" s="15"/>
      <c r="G73" s="10">
        <f t="shared" si="1"/>
        <v>0</v>
      </c>
      <c r="H73" s="16"/>
    </row>
    <row r="74" spans="1:8" x14ac:dyDescent="0.25">
      <c r="A74" s="14">
        <f>IF(YEAR(DATE($B$2,1,1)+69)=$B$2,DATE($B$2,1,1)+69,"")</f>
        <v>46092</v>
      </c>
      <c r="B74" s="15"/>
      <c r="C74" s="15"/>
      <c r="D74" s="15"/>
      <c r="E74" s="15"/>
      <c r="F74" s="15"/>
      <c r="G74" s="10">
        <f t="shared" si="1"/>
        <v>0</v>
      </c>
      <c r="H74" s="16"/>
    </row>
    <row r="75" spans="1:8" x14ac:dyDescent="0.25">
      <c r="A75" s="14">
        <f>IF(YEAR(DATE($B$2,1,1)+70)=$B$2,DATE($B$2,1,1)+70,"")</f>
        <v>46093</v>
      </c>
      <c r="B75" s="15"/>
      <c r="C75" s="15"/>
      <c r="D75" s="15"/>
      <c r="E75" s="15"/>
      <c r="F75" s="15"/>
      <c r="G75" s="10">
        <f t="shared" si="1"/>
        <v>0</v>
      </c>
      <c r="H75" s="16"/>
    </row>
    <row r="76" spans="1:8" x14ac:dyDescent="0.25">
      <c r="A76" s="14">
        <f>IF(YEAR(DATE($B$2,1,1)+71)=$B$2,DATE($B$2,1,1)+71,"")</f>
        <v>46094</v>
      </c>
      <c r="B76" s="15"/>
      <c r="C76" s="15"/>
      <c r="D76" s="15"/>
      <c r="E76" s="15"/>
      <c r="F76" s="15"/>
      <c r="G76" s="10">
        <f t="shared" si="1"/>
        <v>0</v>
      </c>
      <c r="H76" s="16"/>
    </row>
    <row r="77" spans="1:8" x14ac:dyDescent="0.25">
      <c r="A77" s="14">
        <f>IF(YEAR(DATE($B$2,1,1)+72)=$B$2,DATE($B$2,1,1)+72,"")</f>
        <v>46095</v>
      </c>
      <c r="B77" s="15"/>
      <c r="C77" s="15"/>
      <c r="D77" s="15"/>
      <c r="E77" s="15"/>
      <c r="F77" s="15"/>
      <c r="G77" s="10">
        <f t="shared" si="1"/>
        <v>0</v>
      </c>
      <c r="H77" s="16"/>
    </row>
    <row r="78" spans="1:8" x14ac:dyDescent="0.25">
      <c r="A78" s="14">
        <f>IF(YEAR(DATE($B$2,1,1)+73)=$B$2,DATE($B$2,1,1)+73,"")</f>
        <v>46096</v>
      </c>
      <c r="B78" s="15"/>
      <c r="C78" s="15"/>
      <c r="D78" s="15"/>
      <c r="E78" s="15"/>
      <c r="F78" s="15"/>
      <c r="G78" s="10">
        <f t="shared" si="1"/>
        <v>0</v>
      </c>
      <c r="H78" s="16"/>
    </row>
    <row r="79" spans="1:8" x14ac:dyDescent="0.25">
      <c r="A79" s="14">
        <f>IF(YEAR(DATE($B$2,1,1)+74)=$B$2,DATE($B$2,1,1)+74,"")</f>
        <v>46097</v>
      </c>
      <c r="B79" s="15"/>
      <c r="C79" s="15"/>
      <c r="D79" s="15"/>
      <c r="E79" s="15"/>
      <c r="F79" s="15"/>
      <c r="G79" s="10">
        <f t="shared" si="1"/>
        <v>0</v>
      </c>
      <c r="H79" s="16"/>
    </row>
    <row r="80" spans="1:8" x14ac:dyDescent="0.25">
      <c r="A80" s="14">
        <f>IF(YEAR(DATE($B$2,1,1)+75)=$B$2,DATE($B$2,1,1)+75,"")</f>
        <v>46098</v>
      </c>
      <c r="B80" s="15"/>
      <c r="C80" s="15"/>
      <c r="D80" s="15"/>
      <c r="E80" s="15"/>
      <c r="F80" s="15"/>
      <c r="G80" s="10">
        <f t="shared" si="1"/>
        <v>0</v>
      </c>
      <c r="H80" s="16"/>
    </row>
    <row r="81" spans="1:8" x14ac:dyDescent="0.25">
      <c r="A81" s="14">
        <f>IF(YEAR(DATE($B$2,1,1)+76)=$B$2,DATE($B$2,1,1)+76,"")</f>
        <v>46099</v>
      </c>
      <c r="B81" s="15"/>
      <c r="C81" s="15"/>
      <c r="D81" s="15"/>
      <c r="E81" s="15"/>
      <c r="F81" s="15"/>
      <c r="G81" s="10">
        <f t="shared" si="1"/>
        <v>0</v>
      </c>
      <c r="H81" s="16"/>
    </row>
    <row r="82" spans="1:8" x14ac:dyDescent="0.25">
      <c r="A82" s="14">
        <f>IF(YEAR(DATE($B$2,1,1)+77)=$B$2,DATE($B$2,1,1)+77,"")</f>
        <v>46100</v>
      </c>
      <c r="B82" s="15"/>
      <c r="C82" s="15"/>
      <c r="D82" s="15"/>
      <c r="E82" s="15"/>
      <c r="F82" s="15"/>
      <c r="G82" s="10">
        <f t="shared" si="1"/>
        <v>0</v>
      </c>
      <c r="H82" s="16"/>
    </row>
    <row r="83" spans="1:8" x14ac:dyDescent="0.25">
      <c r="A83" s="14">
        <f>IF(YEAR(DATE($B$2,1,1)+78)=$B$2,DATE($B$2,1,1)+78,"")</f>
        <v>46101</v>
      </c>
      <c r="B83" s="15"/>
      <c r="C83" s="15"/>
      <c r="D83" s="15"/>
      <c r="E83" s="15"/>
      <c r="F83" s="15"/>
      <c r="G83" s="10">
        <f t="shared" si="1"/>
        <v>0</v>
      </c>
      <c r="H83" s="16"/>
    </row>
    <row r="84" spans="1:8" x14ac:dyDescent="0.25">
      <c r="A84" s="14">
        <f>IF(YEAR(DATE($B$2,1,1)+79)=$B$2,DATE($B$2,1,1)+79,"")</f>
        <v>46102</v>
      </c>
      <c r="B84" s="15"/>
      <c r="C84" s="15"/>
      <c r="D84" s="15"/>
      <c r="E84" s="15"/>
      <c r="F84" s="15"/>
      <c r="G84" s="10">
        <f t="shared" si="1"/>
        <v>0</v>
      </c>
      <c r="H84" s="16"/>
    </row>
    <row r="85" spans="1:8" x14ac:dyDescent="0.25">
      <c r="A85" s="14">
        <f>IF(YEAR(DATE($B$2,1,1)+80)=$B$2,DATE($B$2,1,1)+80,"")</f>
        <v>46103</v>
      </c>
      <c r="B85" s="15"/>
      <c r="C85" s="15"/>
      <c r="D85" s="15"/>
      <c r="E85" s="15"/>
      <c r="F85" s="15"/>
      <c r="G85" s="10">
        <f t="shared" si="1"/>
        <v>0</v>
      </c>
      <c r="H85" s="16"/>
    </row>
    <row r="86" spans="1:8" x14ac:dyDescent="0.25">
      <c r="A86" s="14">
        <f>IF(YEAR(DATE($B$2,1,1)+81)=$B$2,DATE($B$2,1,1)+81,"")</f>
        <v>46104</v>
      </c>
      <c r="B86" s="15"/>
      <c r="C86" s="15"/>
      <c r="D86" s="15"/>
      <c r="E86" s="15"/>
      <c r="F86" s="15"/>
      <c r="G86" s="10">
        <f t="shared" si="1"/>
        <v>0</v>
      </c>
      <c r="H86" s="16"/>
    </row>
    <row r="87" spans="1:8" x14ac:dyDescent="0.25">
      <c r="A87" s="14">
        <f>IF(YEAR(DATE($B$2,1,1)+82)=$B$2,DATE($B$2,1,1)+82,"")</f>
        <v>46105</v>
      </c>
      <c r="B87" s="15"/>
      <c r="C87" s="15"/>
      <c r="D87" s="15"/>
      <c r="E87" s="15"/>
      <c r="F87" s="15"/>
      <c r="G87" s="10">
        <f t="shared" si="1"/>
        <v>0</v>
      </c>
      <c r="H87" s="16"/>
    </row>
    <row r="88" spans="1:8" x14ac:dyDescent="0.25">
      <c r="A88" s="14">
        <f>IF(YEAR(DATE($B$2,1,1)+83)=$B$2,DATE($B$2,1,1)+83,"")</f>
        <v>46106</v>
      </c>
      <c r="B88" s="15"/>
      <c r="C88" s="15"/>
      <c r="D88" s="15"/>
      <c r="E88" s="15"/>
      <c r="F88" s="15"/>
      <c r="G88" s="10">
        <f t="shared" si="1"/>
        <v>0</v>
      </c>
      <c r="H88" s="16"/>
    </row>
    <row r="89" spans="1:8" x14ac:dyDescent="0.25">
      <c r="A89" s="14">
        <f>IF(YEAR(DATE($B$2,1,1)+84)=$B$2,DATE($B$2,1,1)+84,"")</f>
        <v>46107</v>
      </c>
      <c r="B89" s="15"/>
      <c r="C89" s="15"/>
      <c r="D89" s="15"/>
      <c r="E89" s="15"/>
      <c r="F89" s="15"/>
      <c r="G89" s="10">
        <f t="shared" si="1"/>
        <v>0</v>
      </c>
      <c r="H89" s="16"/>
    </row>
    <row r="90" spans="1:8" x14ac:dyDescent="0.25">
      <c r="A90" s="14">
        <f>IF(YEAR(DATE($B$2,1,1)+85)=$B$2,DATE($B$2,1,1)+85,"")</f>
        <v>46108</v>
      </c>
      <c r="B90" s="15"/>
      <c r="C90" s="15"/>
      <c r="D90" s="15"/>
      <c r="E90" s="15"/>
      <c r="F90" s="15"/>
      <c r="G90" s="10">
        <f t="shared" si="1"/>
        <v>0</v>
      </c>
      <c r="H90" s="16"/>
    </row>
    <row r="91" spans="1:8" x14ac:dyDescent="0.25">
      <c r="A91" s="14">
        <f>IF(YEAR(DATE($B$2,1,1)+86)=$B$2,DATE($B$2,1,1)+86,"")</f>
        <v>46109</v>
      </c>
      <c r="B91" s="15"/>
      <c r="C91" s="15"/>
      <c r="D91" s="15"/>
      <c r="E91" s="15"/>
      <c r="F91" s="15"/>
      <c r="G91" s="10">
        <f t="shared" si="1"/>
        <v>0</v>
      </c>
      <c r="H91" s="16"/>
    </row>
    <row r="92" spans="1:8" x14ac:dyDescent="0.25">
      <c r="A92" s="14">
        <f>IF(YEAR(DATE($B$2,1,1)+87)=$B$2,DATE($B$2,1,1)+87,"")</f>
        <v>46110</v>
      </c>
      <c r="B92" s="15"/>
      <c r="C92" s="15"/>
      <c r="D92" s="15"/>
      <c r="E92" s="15"/>
      <c r="F92" s="15"/>
      <c r="G92" s="10">
        <f t="shared" si="1"/>
        <v>0</v>
      </c>
      <c r="H92" s="16"/>
    </row>
    <row r="93" spans="1:8" x14ac:dyDescent="0.25">
      <c r="A93" s="14">
        <f>IF(YEAR(DATE($B$2,1,1)+88)=$B$2,DATE($B$2,1,1)+88,"")</f>
        <v>46111</v>
      </c>
      <c r="B93" s="15"/>
      <c r="C93" s="15"/>
      <c r="D93" s="15"/>
      <c r="E93" s="15"/>
      <c r="F93" s="15"/>
      <c r="G93" s="10">
        <f t="shared" si="1"/>
        <v>0</v>
      </c>
      <c r="H93" s="16"/>
    </row>
    <row r="94" spans="1:8" x14ac:dyDescent="0.25">
      <c r="A94" s="14">
        <f>IF(YEAR(DATE($B$2,1,1)+89)=$B$2,DATE($B$2,1,1)+89,"")</f>
        <v>46112</v>
      </c>
      <c r="B94" s="15"/>
      <c r="C94" s="15"/>
      <c r="D94" s="15"/>
      <c r="E94" s="15"/>
      <c r="F94" s="15"/>
      <c r="G94" s="10">
        <f t="shared" si="1"/>
        <v>0</v>
      </c>
      <c r="H94" s="16"/>
    </row>
    <row r="95" spans="1:8" x14ac:dyDescent="0.25">
      <c r="A95" s="14">
        <f>IF(YEAR(DATE($B$2,1,1)+90)=$B$2,DATE($B$2,1,1)+90,"")</f>
        <v>46113</v>
      </c>
      <c r="B95" s="15"/>
      <c r="C95" s="15"/>
      <c r="D95" s="15"/>
      <c r="E95" s="15"/>
      <c r="F95" s="15"/>
      <c r="G95" s="10">
        <f t="shared" si="1"/>
        <v>0</v>
      </c>
      <c r="H95" s="16"/>
    </row>
    <row r="96" spans="1:8" x14ac:dyDescent="0.25">
      <c r="A96" s="14">
        <f>IF(YEAR(DATE($B$2,1,1)+91)=$B$2,DATE($B$2,1,1)+91,"")</f>
        <v>46114</v>
      </c>
      <c r="B96" s="15"/>
      <c r="C96" s="15"/>
      <c r="D96" s="15"/>
      <c r="E96" s="15"/>
      <c r="F96" s="15"/>
      <c r="G96" s="10">
        <f t="shared" si="1"/>
        <v>0</v>
      </c>
      <c r="H96" s="16"/>
    </row>
    <row r="97" spans="1:8" x14ac:dyDescent="0.25">
      <c r="A97" s="14">
        <f>IF(YEAR(DATE($B$2,1,1)+92)=$B$2,DATE($B$2,1,1)+92,"")</f>
        <v>46115</v>
      </c>
      <c r="B97" s="15"/>
      <c r="C97" s="15"/>
      <c r="D97" s="15"/>
      <c r="E97" s="15"/>
      <c r="F97" s="15"/>
      <c r="G97" s="10">
        <f t="shared" si="1"/>
        <v>0</v>
      </c>
      <c r="H97" s="16"/>
    </row>
    <row r="98" spans="1:8" x14ac:dyDescent="0.25">
      <c r="A98" s="14">
        <f>IF(YEAR(DATE($B$2,1,1)+93)=$B$2,DATE($B$2,1,1)+93,"")</f>
        <v>46116</v>
      </c>
      <c r="B98" s="15"/>
      <c r="C98" s="15"/>
      <c r="D98" s="15"/>
      <c r="E98" s="15"/>
      <c r="F98" s="15"/>
      <c r="G98" s="10">
        <f t="shared" si="1"/>
        <v>0</v>
      </c>
      <c r="H98" s="16"/>
    </row>
    <row r="99" spans="1:8" x14ac:dyDescent="0.25">
      <c r="A99" s="14">
        <f>IF(YEAR(DATE($B$2,1,1)+94)=$B$2,DATE($B$2,1,1)+94,"")</f>
        <v>46117</v>
      </c>
      <c r="B99" s="15"/>
      <c r="C99" s="15"/>
      <c r="D99" s="15"/>
      <c r="E99" s="15"/>
      <c r="F99" s="15"/>
      <c r="G99" s="10">
        <f t="shared" si="1"/>
        <v>0</v>
      </c>
      <c r="H99" s="16"/>
    </row>
    <row r="100" spans="1:8" x14ac:dyDescent="0.25">
      <c r="A100" s="14">
        <f>IF(YEAR(DATE($B$2,1,1)+95)=$B$2,DATE($B$2,1,1)+95,"")</f>
        <v>46118</v>
      </c>
      <c r="B100" s="15"/>
      <c r="C100" s="15"/>
      <c r="D100" s="15"/>
      <c r="E100" s="15"/>
      <c r="F100" s="15"/>
      <c r="G100" s="10">
        <f t="shared" si="1"/>
        <v>0</v>
      </c>
      <c r="H100" s="16"/>
    </row>
    <row r="101" spans="1:8" x14ac:dyDescent="0.25">
      <c r="A101" s="14">
        <f>IF(YEAR(DATE($B$2,1,1)+96)=$B$2,DATE($B$2,1,1)+96,"")</f>
        <v>46119</v>
      </c>
      <c r="B101" s="15"/>
      <c r="C101" s="15"/>
      <c r="D101" s="15"/>
      <c r="E101" s="15"/>
      <c r="F101" s="15"/>
      <c r="G101" s="10">
        <f t="shared" si="1"/>
        <v>0</v>
      </c>
      <c r="H101" s="16"/>
    </row>
    <row r="102" spans="1:8" x14ac:dyDescent="0.25">
      <c r="A102" s="14">
        <f>IF(YEAR(DATE($B$2,1,1)+97)=$B$2,DATE($B$2,1,1)+97,"")</f>
        <v>46120</v>
      </c>
      <c r="B102" s="15"/>
      <c r="C102" s="15"/>
      <c r="D102" s="15"/>
      <c r="E102" s="15"/>
      <c r="F102" s="15"/>
      <c r="G102" s="10">
        <f t="shared" si="1"/>
        <v>0</v>
      </c>
      <c r="H102" s="16"/>
    </row>
    <row r="103" spans="1:8" x14ac:dyDescent="0.25">
      <c r="A103" s="14">
        <f>IF(YEAR(DATE($B$2,1,1)+98)=$B$2,DATE($B$2,1,1)+98,"")</f>
        <v>46121</v>
      </c>
      <c r="B103" s="15"/>
      <c r="C103" s="15"/>
      <c r="D103" s="15"/>
      <c r="E103" s="15"/>
      <c r="F103" s="15"/>
      <c r="G103" s="10">
        <f t="shared" si="1"/>
        <v>0</v>
      </c>
      <c r="H103" s="16"/>
    </row>
    <row r="104" spans="1:8" x14ac:dyDescent="0.25">
      <c r="A104" s="14">
        <f>IF(YEAR(DATE($B$2,1,1)+99)=$B$2,DATE($B$2,1,1)+99,"")</f>
        <v>46122</v>
      </c>
      <c r="B104" s="15"/>
      <c r="C104" s="15"/>
      <c r="D104" s="15"/>
      <c r="E104" s="15"/>
      <c r="F104" s="15"/>
      <c r="G104" s="10">
        <f t="shared" si="1"/>
        <v>0</v>
      </c>
      <c r="H104" s="16"/>
    </row>
    <row r="105" spans="1:8" x14ac:dyDescent="0.25">
      <c r="A105" s="14">
        <f>IF(YEAR(DATE($B$2,1,1)+100)=$B$2,DATE($B$2,1,1)+100,"")</f>
        <v>46123</v>
      </c>
      <c r="B105" s="15"/>
      <c r="C105" s="15"/>
      <c r="D105" s="15"/>
      <c r="E105" s="15"/>
      <c r="F105" s="15"/>
      <c r="G105" s="10">
        <f t="shared" si="1"/>
        <v>0</v>
      </c>
      <c r="H105" s="16"/>
    </row>
    <row r="106" spans="1:8" x14ac:dyDescent="0.25">
      <c r="A106" s="14">
        <f>IF(YEAR(DATE($B$2,1,1)+101)=$B$2,DATE($B$2,1,1)+101,"")</f>
        <v>46124</v>
      </c>
      <c r="B106" s="15"/>
      <c r="C106" s="15"/>
      <c r="D106" s="15"/>
      <c r="E106" s="15"/>
      <c r="F106" s="15"/>
      <c r="G106" s="10">
        <f t="shared" si="1"/>
        <v>0</v>
      </c>
      <c r="H106" s="16"/>
    </row>
    <row r="107" spans="1:8" x14ac:dyDescent="0.25">
      <c r="A107" s="14">
        <f>IF(YEAR(DATE($B$2,1,1)+102)=$B$2,DATE($B$2,1,1)+102,"")</f>
        <v>46125</v>
      </c>
      <c r="B107" s="15"/>
      <c r="C107" s="15"/>
      <c r="D107" s="15"/>
      <c r="E107" s="15"/>
      <c r="F107" s="15"/>
      <c r="G107" s="10">
        <f t="shared" si="1"/>
        <v>0</v>
      </c>
      <c r="H107" s="16"/>
    </row>
    <row r="108" spans="1:8" x14ac:dyDescent="0.25">
      <c r="A108" s="14">
        <f>IF(YEAR(DATE($B$2,1,1)+103)=$B$2,DATE($B$2,1,1)+103,"")</f>
        <v>46126</v>
      </c>
      <c r="B108" s="15"/>
      <c r="C108" s="15"/>
      <c r="D108" s="15"/>
      <c r="E108" s="15"/>
      <c r="F108" s="15"/>
      <c r="G108" s="10">
        <f t="shared" si="1"/>
        <v>0</v>
      </c>
      <c r="H108" s="16"/>
    </row>
    <row r="109" spans="1:8" x14ac:dyDescent="0.25">
      <c r="A109" s="14">
        <f>IF(YEAR(DATE($B$2,1,1)+104)=$B$2,DATE($B$2,1,1)+104,"")</f>
        <v>46127</v>
      </c>
      <c r="B109" s="15"/>
      <c r="C109" s="15"/>
      <c r="D109" s="15"/>
      <c r="E109" s="15"/>
      <c r="F109" s="15"/>
      <c r="G109" s="10">
        <f t="shared" si="1"/>
        <v>0</v>
      </c>
      <c r="H109" s="16"/>
    </row>
    <row r="110" spans="1:8" x14ac:dyDescent="0.25">
      <c r="A110" s="14">
        <f>IF(YEAR(DATE($B$2,1,1)+105)=$B$2,DATE($B$2,1,1)+105,"")</f>
        <v>46128</v>
      </c>
      <c r="B110" s="15"/>
      <c r="C110" s="15"/>
      <c r="D110" s="15"/>
      <c r="E110" s="15"/>
      <c r="F110" s="15"/>
      <c r="G110" s="10">
        <f t="shared" si="1"/>
        <v>0</v>
      </c>
      <c r="H110" s="16"/>
    </row>
    <row r="111" spans="1:8" x14ac:dyDescent="0.25">
      <c r="A111" s="14">
        <f>IF(YEAR(DATE($B$2,1,1)+106)=$B$2,DATE($B$2,1,1)+106,"")</f>
        <v>46129</v>
      </c>
      <c r="B111" s="15"/>
      <c r="C111" s="15"/>
      <c r="D111" s="15"/>
      <c r="E111" s="15"/>
      <c r="F111" s="15"/>
      <c r="G111" s="10">
        <f t="shared" si="1"/>
        <v>0</v>
      </c>
      <c r="H111" s="16"/>
    </row>
    <row r="112" spans="1:8" x14ac:dyDescent="0.25">
      <c r="A112" s="14">
        <f>IF(YEAR(DATE($B$2,1,1)+107)=$B$2,DATE($B$2,1,1)+107,"")</f>
        <v>46130</v>
      </c>
      <c r="B112" s="15"/>
      <c r="C112" s="15"/>
      <c r="D112" s="15"/>
      <c r="E112" s="15"/>
      <c r="F112" s="15"/>
      <c r="G112" s="10">
        <f t="shared" si="1"/>
        <v>0</v>
      </c>
      <c r="H112" s="16"/>
    </row>
    <row r="113" spans="1:8" x14ac:dyDescent="0.25">
      <c r="A113" s="14">
        <f>IF(YEAR(DATE($B$2,1,1)+108)=$B$2,DATE($B$2,1,1)+108,"")</f>
        <v>46131</v>
      </c>
      <c r="B113" s="15"/>
      <c r="C113" s="15"/>
      <c r="D113" s="15"/>
      <c r="E113" s="15"/>
      <c r="F113" s="15"/>
      <c r="G113" s="10">
        <f t="shared" si="1"/>
        <v>0</v>
      </c>
      <c r="H113" s="16"/>
    </row>
    <row r="114" spans="1:8" x14ac:dyDescent="0.25">
      <c r="A114" s="14">
        <f>IF(YEAR(DATE($B$2,1,1)+109)=$B$2,DATE($B$2,1,1)+109,"")</f>
        <v>46132</v>
      </c>
      <c r="B114" s="15"/>
      <c r="C114" s="15"/>
      <c r="D114" s="15"/>
      <c r="E114" s="15"/>
      <c r="F114" s="15"/>
      <c r="G114" s="10">
        <f t="shared" si="1"/>
        <v>0</v>
      </c>
      <c r="H114" s="16"/>
    </row>
    <row r="115" spans="1:8" x14ac:dyDescent="0.25">
      <c r="A115" s="14">
        <f>IF(YEAR(DATE($B$2,1,1)+110)=$B$2,DATE($B$2,1,1)+110,"")</f>
        <v>46133</v>
      </c>
      <c r="B115" s="15"/>
      <c r="C115" s="15"/>
      <c r="D115" s="15"/>
      <c r="E115" s="15"/>
      <c r="F115" s="15"/>
      <c r="G115" s="10">
        <f t="shared" si="1"/>
        <v>0</v>
      </c>
      <c r="H115" s="16"/>
    </row>
    <row r="116" spans="1:8" x14ac:dyDescent="0.25">
      <c r="A116" s="14">
        <f>IF(YEAR(DATE($B$2,1,1)+111)=$B$2,DATE($B$2,1,1)+111,"")</f>
        <v>46134</v>
      </c>
      <c r="B116" s="15"/>
      <c r="C116" s="15"/>
      <c r="D116" s="15"/>
      <c r="E116" s="15"/>
      <c r="F116" s="15"/>
      <c r="G116" s="10">
        <f t="shared" si="1"/>
        <v>0</v>
      </c>
      <c r="H116" s="16"/>
    </row>
    <row r="117" spans="1:8" x14ac:dyDescent="0.25">
      <c r="A117" s="14">
        <f>IF(YEAR(DATE($B$2,1,1)+112)=$B$2,DATE($B$2,1,1)+112,"")</f>
        <v>46135</v>
      </c>
      <c r="B117" s="15"/>
      <c r="C117" s="15"/>
      <c r="D117" s="15"/>
      <c r="E117" s="15"/>
      <c r="F117" s="15"/>
      <c r="G117" s="10">
        <f t="shared" si="1"/>
        <v>0</v>
      </c>
      <c r="H117" s="16"/>
    </row>
    <row r="118" spans="1:8" x14ac:dyDescent="0.25">
      <c r="A118" s="14">
        <f>IF(YEAR(DATE($B$2,1,1)+113)=$B$2,DATE($B$2,1,1)+113,"")</f>
        <v>46136</v>
      </c>
      <c r="B118" s="15"/>
      <c r="C118" s="15"/>
      <c r="D118" s="15"/>
      <c r="E118" s="15"/>
      <c r="F118" s="15"/>
      <c r="G118" s="10">
        <f t="shared" si="1"/>
        <v>0</v>
      </c>
      <c r="H118" s="16"/>
    </row>
    <row r="119" spans="1:8" x14ac:dyDescent="0.25">
      <c r="A119" s="14">
        <f>IF(YEAR(DATE($B$2,1,1)+114)=$B$2,DATE($B$2,1,1)+114,"")</f>
        <v>46137</v>
      </c>
      <c r="B119" s="15"/>
      <c r="C119" s="15"/>
      <c r="D119" s="15"/>
      <c r="E119" s="15"/>
      <c r="F119" s="15"/>
      <c r="G119" s="10">
        <f t="shared" si="1"/>
        <v>0</v>
      </c>
      <c r="H119" s="16"/>
    </row>
    <row r="120" spans="1:8" x14ac:dyDescent="0.25">
      <c r="A120" s="14">
        <f>IF(YEAR(DATE($B$2,1,1)+115)=$B$2,DATE($B$2,1,1)+115,"")</f>
        <v>46138</v>
      </c>
      <c r="B120" s="15"/>
      <c r="C120" s="15"/>
      <c r="D120" s="15"/>
      <c r="E120" s="15"/>
      <c r="F120" s="15"/>
      <c r="G120" s="10">
        <f t="shared" si="1"/>
        <v>0</v>
      </c>
      <c r="H120" s="16"/>
    </row>
    <row r="121" spans="1:8" x14ac:dyDescent="0.25">
      <c r="A121" s="14">
        <f>IF(YEAR(DATE($B$2,1,1)+116)=$B$2,DATE($B$2,1,1)+116,"")</f>
        <v>46139</v>
      </c>
      <c r="B121" s="15"/>
      <c r="C121" s="15"/>
      <c r="D121" s="15"/>
      <c r="E121" s="15"/>
      <c r="F121" s="15"/>
      <c r="G121" s="10">
        <f t="shared" si="1"/>
        <v>0</v>
      </c>
      <c r="H121" s="16"/>
    </row>
    <row r="122" spans="1:8" x14ac:dyDescent="0.25">
      <c r="A122" s="14">
        <f>IF(YEAR(DATE($B$2,1,1)+117)=$B$2,DATE($B$2,1,1)+117,"")</f>
        <v>46140</v>
      </c>
      <c r="B122" s="15"/>
      <c r="C122" s="15"/>
      <c r="D122" s="15"/>
      <c r="E122" s="15"/>
      <c r="F122" s="15"/>
      <c r="G122" s="10">
        <f t="shared" si="1"/>
        <v>0</v>
      </c>
      <c r="H122" s="16"/>
    </row>
    <row r="123" spans="1:8" x14ac:dyDescent="0.25">
      <c r="A123" s="14">
        <f>IF(YEAR(DATE($B$2,1,1)+118)=$B$2,DATE($B$2,1,1)+118,"")</f>
        <v>46141</v>
      </c>
      <c r="B123" s="15"/>
      <c r="C123" s="15"/>
      <c r="D123" s="15"/>
      <c r="E123" s="15"/>
      <c r="F123" s="15"/>
      <c r="G123" s="10">
        <f t="shared" si="1"/>
        <v>0</v>
      </c>
      <c r="H123" s="16"/>
    </row>
    <row r="124" spans="1:8" x14ac:dyDescent="0.25">
      <c r="A124" s="14">
        <f>IF(YEAR(DATE($B$2,1,1)+119)=$B$2,DATE($B$2,1,1)+119,"")</f>
        <v>46142</v>
      </c>
      <c r="B124" s="15"/>
      <c r="C124" s="15"/>
      <c r="D124" s="15"/>
      <c r="E124" s="15"/>
      <c r="F124" s="15"/>
      <c r="G124" s="10">
        <f t="shared" si="1"/>
        <v>0</v>
      </c>
      <c r="H124" s="16"/>
    </row>
    <row r="125" spans="1:8" x14ac:dyDescent="0.25">
      <c r="A125" s="14">
        <f>IF(YEAR(DATE($B$2,1,1)+120)=$B$2,DATE($B$2,1,1)+120,"")</f>
        <v>46143</v>
      </c>
      <c r="B125" s="15"/>
      <c r="C125" s="15"/>
      <c r="D125" s="15"/>
      <c r="E125" s="15"/>
      <c r="F125" s="15"/>
      <c r="G125" s="10">
        <f t="shared" si="1"/>
        <v>0</v>
      </c>
      <c r="H125" s="16"/>
    </row>
    <row r="126" spans="1:8" x14ac:dyDescent="0.25">
      <c r="A126" s="14">
        <f>IF(YEAR(DATE($B$2,1,1)+121)=$B$2,DATE($B$2,1,1)+121,"")</f>
        <v>46144</v>
      </c>
      <c r="B126" s="15"/>
      <c r="C126" s="15"/>
      <c r="D126" s="15"/>
      <c r="E126" s="15"/>
      <c r="F126" s="15"/>
      <c r="G126" s="10">
        <f t="shared" si="1"/>
        <v>0</v>
      </c>
      <c r="H126" s="16"/>
    </row>
    <row r="127" spans="1:8" x14ac:dyDescent="0.25">
      <c r="A127" s="14">
        <f>IF(YEAR(DATE($B$2,1,1)+122)=$B$2,DATE($B$2,1,1)+122,"")</f>
        <v>46145</v>
      </c>
      <c r="B127" s="15"/>
      <c r="C127" s="15"/>
      <c r="D127" s="15"/>
      <c r="E127" s="15"/>
      <c r="F127" s="15"/>
      <c r="G127" s="10">
        <f t="shared" si="1"/>
        <v>0</v>
      </c>
      <c r="H127" s="16"/>
    </row>
    <row r="128" spans="1:8" x14ac:dyDescent="0.25">
      <c r="A128" s="14">
        <f>IF(YEAR(DATE($B$2,1,1)+123)=$B$2,DATE($B$2,1,1)+123,"")</f>
        <v>46146</v>
      </c>
      <c r="B128" s="15"/>
      <c r="C128" s="15"/>
      <c r="D128" s="15"/>
      <c r="E128" s="15"/>
      <c r="F128" s="15"/>
      <c r="G128" s="10">
        <f t="shared" si="1"/>
        <v>0</v>
      </c>
      <c r="H128" s="16"/>
    </row>
    <row r="129" spans="1:8" x14ac:dyDescent="0.25">
      <c r="A129" s="14">
        <f>IF(YEAR(DATE($B$2,1,1)+124)=$B$2,DATE($B$2,1,1)+124,"")</f>
        <v>46147</v>
      </c>
      <c r="B129" s="15"/>
      <c r="C129" s="15"/>
      <c r="D129" s="15"/>
      <c r="E129" s="15"/>
      <c r="F129" s="15"/>
      <c r="G129" s="10">
        <f t="shared" si="1"/>
        <v>0</v>
      </c>
      <c r="H129" s="16"/>
    </row>
    <row r="130" spans="1:8" x14ac:dyDescent="0.25">
      <c r="A130" s="14">
        <f>IF(YEAR(DATE($B$2,1,1)+125)=$B$2,DATE($B$2,1,1)+125,"")</f>
        <v>46148</v>
      </c>
      <c r="B130" s="15"/>
      <c r="C130" s="15"/>
      <c r="D130" s="15"/>
      <c r="E130" s="15"/>
      <c r="F130" s="15"/>
      <c r="G130" s="10">
        <f t="shared" si="1"/>
        <v>0</v>
      </c>
      <c r="H130" s="16"/>
    </row>
    <row r="131" spans="1:8" x14ac:dyDescent="0.25">
      <c r="A131" s="14">
        <f>IF(YEAR(DATE($B$2,1,1)+126)=$B$2,DATE($B$2,1,1)+126,"")</f>
        <v>46149</v>
      </c>
      <c r="B131" s="15"/>
      <c r="C131" s="15"/>
      <c r="D131" s="15"/>
      <c r="E131" s="15"/>
      <c r="F131" s="15"/>
      <c r="G131" s="10">
        <f t="shared" si="1"/>
        <v>0</v>
      </c>
      <c r="H131" s="16"/>
    </row>
    <row r="132" spans="1:8" x14ac:dyDescent="0.25">
      <c r="A132" s="14">
        <f>IF(YEAR(DATE($B$2,1,1)+127)=$B$2,DATE($B$2,1,1)+127,"")</f>
        <v>46150</v>
      </c>
      <c r="B132" s="15"/>
      <c r="C132" s="15"/>
      <c r="D132" s="15"/>
      <c r="E132" s="15"/>
      <c r="F132" s="15"/>
      <c r="G132" s="10">
        <f t="shared" si="1"/>
        <v>0</v>
      </c>
      <c r="H132" s="16"/>
    </row>
    <row r="133" spans="1:8" x14ac:dyDescent="0.25">
      <c r="A133" s="14">
        <f>IF(YEAR(DATE($B$2,1,1)+128)=$B$2,DATE($B$2,1,1)+128,"")</f>
        <v>46151</v>
      </c>
      <c r="B133" s="15"/>
      <c r="C133" s="15"/>
      <c r="D133" s="15"/>
      <c r="E133" s="15"/>
      <c r="F133" s="15"/>
      <c r="G133" s="10">
        <f t="shared" ref="G133:G196" si="2">IF(A133="","",SUM(B133:F133))</f>
        <v>0</v>
      </c>
      <c r="H133" s="16"/>
    </row>
    <row r="134" spans="1:8" x14ac:dyDescent="0.25">
      <c r="A134" s="14">
        <f>IF(YEAR(DATE($B$2,1,1)+129)=$B$2,DATE($B$2,1,1)+129,"")</f>
        <v>46152</v>
      </c>
      <c r="B134" s="15"/>
      <c r="C134" s="15"/>
      <c r="D134" s="15"/>
      <c r="E134" s="15"/>
      <c r="F134" s="15"/>
      <c r="G134" s="10">
        <f t="shared" si="2"/>
        <v>0</v>
      </c>
      <c r="H134" s="16"/>
    </row>
    <row r="135" spans="1:8" x14ac:dyDescent="0.25">
      <c r="A135" s="14">
        <f>IF(YEAR(DATE($B$2,1,1)+130)=$B$2,DATE($B$2,1,1)+130,"")</f>
        <v>46153</v>
      </c>
      <c r="B135" s="15"/>
      <c r="C135" s="15"/>
      <c r="D135" s="15"/>
      <c r="E135" s="15"/>
      <c r="F135" s="15"/>
      <c r="G135" s="10">
        <f t="shared" si="2"/>
        <v>0</v>
      </c>
      <c r="H135" s="16"/>
    </row>
    <row r="136" spans="1:8" x14ac:dyDescent="0.25">
      <c r="A136" s="14">
        <f>IF(YEAR(DATE($B$2,1,1)+131)=$B$2,DATE($B$2,1,1)+131,"")</f>
        <v>46154</v>
      </c>
      <c r="B136" s="15"/>
      <c r="C136" s="15"/>
      <c r="D136" s="15"/>
      <c r="E136" s="15"/>
      <c r="F136" s="15"/>
      <c r="G136" s="10">
        <f t="shared" si="2"/>
        <v>0</v>
      </c>
      <c r="H136" s="16"/>
    </row>
    <row r="137" spans="1:8" x14ac:dyDescent="0.25">
      <c r="A137" s="14">
        <f>IF(YEAR(DATE($B$2,1,1)+132)=$B$2,DATE($B$2,1,1)+132,"")</f>
        <v>46155</v>
      </c>
      <c r="B137" s="15"/>
      <c r="C137" s="15"/>
      <c r="D137" s="15"/>
      <c r="E137" s="15"/>
      <c r="F137" s="15"/>
      <c r="G137" s="10">
        <f t="shared" si="2"/>
        <v>0</v>
      </c>
      <c r="H137" s="16"/>
    </row>
    <row r="138" spans="1:8" x14ac:dyDescent="0.25">
      <c r="A138" s="14">
        <f>IF(YEAR(DATE($B$2,1,1)+133)=$B$2,DATE($B$2,1,1)+133,"")</f>
        <v>46156</v>
      </c>
      <c r="B138" s="15"/>
      <c r="C138" s="15"/>
      <c r="D138" s="15"/>
      <c r="E138" s="15"/>
      <c r="F138" s="15"/>
      <c r="G138" s="10">
        <f t="shared" si="2"/>
        <v>0</v>
      </c>
      <c r="H138" s="16"/>
    </row>
    <row r="139" spans="1:8" x14ac:dyDescent="0.25">
      <c r="A139" s="14">
        <f>IF(YEAR(DATE($B$2,1,1)+134)=$B$2,DATE($B$2,1,1)+134,"")</f>
        <v>46157</v>
      </c>
      <c r="B139" s="15"/>
      <c r="C139" s="15"/>
      <c r="D139" s="15"/>
      <c r="E139" s="15"/>
      <c r="F139" s="15"/>
      <c r="G139" s="10">
        <f t="shared" si="2"/>
        <v>0</v>
      </c>
      <c r="H139" s="16"/>
    </row>
    <row r="140" spans="1:8" x14ac:dyDescent="0.25">
      <c r="A140" s="14">
        <f>IF(YEAR(DATE($B$2,1,1)+135)=$B$2,DATE($B$2,1,1)+135,"")</f>
        <v>46158</v>
      </c>
      <c r="B140" s="15"/>
      <c r="C140" s="15"/>
      <c r="D140" s="15"/>
      <c r="E140" s="15"/>
      <c r="F140" s="15"/>
      <c r="G140" s="10">
        <f t="shared" si="2"/>
        <v>0</v>
      </c>
      <c r="H140" s="16"/>
    </row>
    <row r="141" spans="1:8" x14ac:dyDescent="0.25">
      <c r="A141" s="14">
        <f>IF(YEAR(DATE($B$2,1,1)+136)=$B$2,DATE($B$2,1,1)+136,"")</f>
        <v>46159</v>
      </c>
      <c r="B141" s="15"/>
      <c r="C141" s="15"/>
      <c r="D141" s="15"/>
      <c r="E141" s="15"/>
      <c r="F141" s="15"/>
      <c r="G141" s="10">
        <f t="shared" si="2"/>
        <v>0</v>
      </c>
      <c r="H141" s="16"/>
    </row>
    <row r="142" spans="1:8" x14ac:dyDescent="0.25">
      <c r="A142" s="14">
        <f>IF(YEAR(DATE($B$2,1,1)+137)=$B$2,DATE($B$2,1,1)+137,"")</f>
        <v>46160</v>
      </c>
      <c r="B142" s="15"/>
      <c r="C142" s="15"/>
      <c r="D142" s="15"/>
      <c r="E142" s="15"/>
      <c r="F142" s="15"/>
      <c r="G142" s="10">
        <f t="shared" si="2"/>
        <v>0</v>
      </c>
      <c r="H142" s="16"/>
    </row>
    <row r="143" spans="1:8" x14ac:dyDescent="0.25">
      <c r="A143" s="14">
        <f>IF(YEAR(DATE($B$2,1,1)+138)=$B$2,DATE($B$2,1,1)+138,"")</f>
        <v>46161</v>
      </c>
      <c r="B143" s="15"/>
      <c r="C143" s="15"/>
      <c r="D143" s="15"/>
      <c r="E143" s="15"/>
      <c r="F143" s="15"/>
      <c r="G143" s="10">
        <f t="shared" si="2"/>
        <v>0</v>
      </c>
      <c r="H143" s="16"/>
    </row>
    <row r="144" spans="1:8" x14ac:dyDescent="0.25">
      <c r="A144" s="14">
        <f>IF(YEAR(DATE($B$2,1,1)+139)=$B$2,DATE($B$2,1,1)+139,"")</f>
        <v>46162</v>
      </c>
      <c r="B144" s="15"/>
      <c r="C144" s="15"/>
      <c r="D144" s="15"/>
      <c r="E144" s="15"/>
      <c r="F144" s="15"/>
      <c r="G144" s="10">
        <f t="shared" si="2"/>
        <v>0</v>
      </c>
      <c r="H144" s="16"/>
    </row>
    <row r="145" spans="1:8" x14ac:dyDescent="0.25">
      <c r="A145" s="14">
        <f>IF(YEAR(DATE($B$2,1,1)+140)=$B$2,DATE($B$2,1,1)+140,"")</f>
        <v>46163</v>
      </c>
      <c r="B145" s="15"/>
      <c r="C145" s="15"/>
      <c r="D145" s="15"/>
      <c r="E145" s="15"/>
      <c r="F145" s="15"/>
      <c r="G145" s="10">
        <f t="shared" si="2"/>
        <v>0</v>
      </c>
      <c r="H145" s="16"/>
    </row>
    <row r="146" spans="1:8" x14ac:dyDescent="0.25">
      <c r="A146" s="14">
        <f>IF(YEAR(DATE($B$2,1,1)+141)=$B$2,DATE($B$2,1,1)+141,"")</f>
        <v>46164</v>
      </c>
      <c r="B146" s="15"/>
      <c r="C146" s="15"/>
      <c r="D146" s="15"/>
      <c r="E146" s="15"/>
      <c r="F146" s="15"/>
      <c r="G146" s="10">
        <f t="shared" si="2"/>
        <v>0</v>
      </c>
      <c r="H146" s="16"/>
    </row>
    <row r="147" spans="1:8" x14ac:dyDescent="0.25">
      <c r="A147" s="14">
        <f>IF(YEAR(DATE($B$2,1,1)+142)=$B$2,DATE($B$2,1,1)+142,"")</f>
        <v>46165</v>
      </c>
      <c r="B147" s="15"/>
      <c r="C147" s="15"/>
      <c r="D147" s="15"/>
      <c r="E147" s="15"/>
      <c r="F147" s="15"/>
      <c r="G147" s="10">
        <f t="shared" si="2"/>
        <v>0</v>
      </c>
      <c r="H147" s="16"/>
    </row>
    <row r="148" spans="1:8" x14ac:dyDescent="0.25">
      <c r="A148" s="14">
        <f>IF(YEAR(DATE($B$2,1,1)+143)=$B$2,DATE($B$2,1,1)+143,"")</f>
        <v>46166</v>
      </c>
      <c r="B148" s="15"/>
      <c r="C148" s="15"/>
      <c r="D148" s="15"/>
      <c r="E148" s="15"/>
      <c r="F148" s="15"/>
      <c r="G148" s="10">
        <f t="shared" si="2"/>
        <v>0</v>
      </c>
      <c r="H148" s="16"/>
    </row>
    <row r="149" spans="1:8" x14ac:dyDescent="0.25">
      <c r="A149" s="14">
        <f>IF(YEAR(DATE($B$2,1,1)+144)=$B$2,DATE($B$2,1,1)+144,"")</f>
        <v>46167</v>
      </c>
      <c r="B149" s="15"/>
      <c r="C149" s="15"/>
      <c r="D149" s="15"/>
      <c r="E149" s="15"/>
      <c r="F149" s="15"/>
      <c r="G149" s="10">
        <f t="shared" si="2"/>
        <v>0</v>
      </c>
      <c r="H149" s="16"/>
    </row>
    <row r="150" spans="1:8" x14ac:dyDescent="0.25">
      <c r="A150" s="14">
        <f>IF(YEAR(DATE($B$2,1,1)+145)=$B$2,DATE($B$2,1,1)+145,"")</f>
        <v>46168</v>
      </c>
      <c r="B150" s="15"/>
      <c r="C150" s="15"/>
      <c r="D150" s="15"/>
      <c r="E150" s="15"/>
      <c r="F150" s="15"/>
      <c r="G150" s="10">
        <f t="shared" si="2"/>
        <v>0</v>
      </c>
      <c r="H150" s="16"/>
    </row>
    <row r="151" spans="1:8" x14ac:dyDescent="0.25">
      <c r="A151" s="14">
        <f>IF(YEAR(DATE($B$2,1,1)+146)=$B$2,DATE($B$2,1,1)+146,"")</f>
        <v>46169</v>
      </c>
      <c r="B151" s="15"/>
      <c r="C151" s="15"/>
      <c r="D151" s="15"/>
      <c r="E151" s="15"/>
      <c r="F151" s="15"/>
      <c r="G151" s="10">
        <f t="shared" si="2"/>
        <v>0</v>
      </c>
      <c r="H151" s="16"/>
    </row>
    <row r="152" spans="1:8" x14ac:dyDescent="0.25">
      <c r="A152" s="14">
        <f>IF(YEAR(DATE($B$2,1,1)+147)=$B$2,DATE($B$2,1,1)+147,"")</f>
        <v>46170</v>
      </c>
      <c r="B152" s="15"/>
      <c r="C152" s="15"/>
      <c r="D152" s="15"/>
      <c r="E152" s="15"/>
      <c r="F152" s="15"/>
      <c r="G152" s="10">
        <f t="shared" si="2"/>
        <v>0</v>
      </c>
      <c r="H152" s="16"/>
    </row>
    <row r="153" spans="1:8" x14ac:dyDescent="0.25">
      <c r="A153" s="14">
        <f>IF(YEAR(DATE($B$2,1,1)+148)=$B$2,DATE($B$2,1,1)+148,"")</f>
        <v>46171</v>
      </c>
      <c r="B153" s="15"/>
      <c r="C153" s="15"/>
      <c r="D153" s="15"/>
      <c r="E153" s="15"/>
      <c r="F153" s="15"/>
      <c r="G153" s="10">
        <f t="shared" si="2"/>
        <v>0</v>
      </c>
      <c r="H153" s="16"/>
    </row>
    <row r="154" spans="1:8" x14ac:dyDescent="0.25">
      <c r="A154" s="14">
        <f>IF(YEAR(DATE($B$2,1,1)+149)=$B$2,DATE($B$2,1,1)+149,"")</f>
        <v>46172</v>
      </c>
      <c r="B154" s="15"/>
      <c r="C154" s="15"/>
      <c r="D154" s="15"/>
      <c r="E154" s="15"/>
      <c r="F154" s="15"/>
      <c r="G154" s="10">
        <f t="shared" si="2"/>
        <v>0</v>
      </c>
      <c r="H154" s="16"/>
    </row>
    <row r="155" spans="1:8" x14ac:dyDescent="0.25">
      <c r="A155" s="14">
        <f>IF(YEAR(DATE($B$2,1,1)+150)=$B$2,DATE($B$2,1,1)+150,"")</f>
        <v>46173</v>
      </c>
      <c r="B155" s="15"/>
      <c r="C155" s="15"/>
      <c r="D155" s="15"/>
      <c r="E155" s="15"/>
      <c r="F155" s="15"/>
      <c r="G155" s="10">
        <f t="shared" si="2"/>
        <v>0</v>
      </c>
      <c r="H155" s="16"/>
    </row>
    <row r="156" spans="1:8" x14ac:dyDescent="0.25">
      <c r="A156" s="14">
        <f>IF(YEAR(DATE($B$2,1,1)+151)=$B$2,DATE($B$2,1,1)+151,"")</f>
        <v>46174</v>
      </c>
      <c r="B156" s="15"/>
      <c r="C156" s="15"/>
      <c r="D156" s="15"/>
      <c r="E156" s="15"/>
      <c r="F156" s="15"/>
      <c r="G156" s="10">
        <f t="shared" si="2"/>
        <v>0</v>
      </c>
      <c r="H156" s="16"/>
    </row>
    <row r="157" spans="1:8" x14ac:dyDescent="0.25">
      <c r="A157" s="14">
        <f>IF(YEAR(DATE($B$2,1,1)+152)=$B$2,DATE($B$2,1,1)+152,"")</f>
        <v>46175</v>
      </c>
      <c r="B157" s="15"/>
      <c r="C157" s="15"/>
      <c r="D157" s="15"/>
      <c r="E157" s="15"/>
      <c r="F157" s="15"/>
      <c r="G157" s="10">
        <f t="shared" si="2"/>
        <v>0</v>
      </c>
      <c r="H157" s="16"/>
    </row>
    <row r="158" spans="1:8" x14ac:dyDescent="0.25">
      <c r="A158" s="14">
        <f>IF(YEAR(DATE($B$2,1,1)+153)=$B$2,DATE($B$2,1,1)+153,"")</f>
        <v>46176</v>
      </c>
      <c r="B158" s="15"/>
      <c r="C158" s="15"/>
      <c r="D158" s="15"/>
      <c r="E158" s="15"/>
      <c r="F158" s="15"/>
      <c r="G158" s="10">
        <f t="shared" si="2"/>
        <v>0</v>
      </c>
      <c r="H158" s="16"/>
    </row>
    <row r="159" spans="1:8" x14ac:dyDescent="0.25">
      <c r="A159" s="14">
        <f>IF(YEAR(DATE($B$2,1,1)+154)=$B$2,DATE($B$2,1,1)+154,"")</f>
        <v>46177</v>
      </c>
      <c r="B159" s="15"/>
      <c r="C159" s="15"/>
      <c r="D159" s="15"/>
      <c r="E159" s="15"/>
      <c r="F159" s="15"/>
      <c r="G159" s="10">
        <f t="shared" si="2"/>
        <v>0</v>
      </c>
      <c r="H159" s="16"/>
    </row>
    <row r="160" spans="1:8" x14ac:dyDescent="0.25">
      <c r="A160" s="14">
        <f>IF(YEAR(DATE($B$2,1,1)+155)=$B$2,DATE($B$2,1,1)+155,"")</f>
        <v>46178</v>
      </c>
      <c r="B160" s="15"/>
      <c r="C160" s="15"/>
      <c r="D160" s="15"/>
      <c r="E160" s="15"/>
      <c r="F160" s="15"/>
      <c r="G160" s="10">
        <f t="shared" si="2"/>
        <v>0</v>
      </c>
      <c r="H160" s="16"/>
    </row>
    <row r="161" spans="1:8" x14ac:dyDescent="0.25">
      <c r="A161" s="14">
        <f>IF(YEAR(DATE($B$2,1,1)+156)=$B$2,DATE($B$2,1,1)+156,"")</f>
        <v>46179</v>
      </c>
      <c r="B161" s="15"/>
      <c r="C161" s="15"/>
      <c r="D161" s="15"/>
      <c r="E161" s="15"/>
      <c r="F161" s="15"/>
      <c r="G161" s="10">
        <f t="shared" si="2"/>
        <v>0</v>
      </c>
      <c r="H161" s="16"/>
    </row>
    <row r="162" spans="1:8" x14ac:dyDescent="0.25">
      <c r="A162" s="14">
        <f>IF(YEAR(DATE($B$2,1,1)+157)=$B$2,DATE($B$2,1,1)+157,"")</f>
        <v>46180</v>
      </c>
      <c r="B162" s="15"/>
      <c r="C162" s="15"/>
      <c r="D162" s="15"/>
      <c r="E162" s="15"/>
      <c r="F162" s="15"/>
      <c r="G162" s="10">
        <f t="shared" si="2"/>
        <v>0</v>
      </c>
      <c r="H162" s="16"/>
    </row>
    <row r="163" spans="1:8" x14ac:dyDescent="0.25">
      <c r="A163" s="14">
        <f>IF(YEAR(DATE($B$2,1,1)+158)=$B$2,DATE($B$2,1,1)+158,"")</f>
        <v>46181</v>
      </c>
      <c r="B163" s="15"/>
      <c r="C163" s="15"/>
      <c r="D163" s="15"/>
      <c r="E163" s="15"/>
      <c r="F163" s="15"/>
      <c r="G163" s="10">
        <f t="shared" si="2"/>
        <v>0</v>
      </c>
      <c r="H163" s="16"/>
    </row>
    <row r="164" spans="1:8" x14ac:dyDescent="0.25">
      <c r="A164" s="14">
        <f>IF(YEAR(DATE($B$2,1,1)+159)=$B$2,DATE($B$2,1,1)+159,"")</f>
        <v>46182</v>
      </c>
      <c r="B164" s="15"/>
      <c r="C164" s="15"/>
      <c r="D164" s="15"/>
      <c r="E164" s="15"/>
      <c r="F164" s="15"/>
      <c r="G164" s="10">
        <f t="shared" si="2"/>
        <v>0</v>
      </c>
      <c r="H164" s="16"/>
    </row>
    <row r="165" spans="1:8" x14ac:dyDescent="0.25">
      <c r="A165" s="14">
        <f>IF(YEAR(DATE($B$2,1,1)+160)=$B$2,DATE($B$2,1,1)+160,"")</f>
        <v>46183</v>
      </c>
      <c r="B165" s="15"/>
      <c r="C165" s="15"/>
      <c r="D165" s="15"/>
      <c r="E165" s="15"/>
      <c r="F165" s="15"/>
      <c r="G165" s="10">
        <f t="shared" si="2"/>
        <v>0</v>
      </c>
      <c r="H165" s="16"/>
    </row>
    <row r="166" spans="1:8" x14ac:dyDescent="0.25">
      <c r="A166" s="14">
        <f>IF(YEAR(DATE($B$2,1,1)+161)=$B$2,DATE($B$2,1,1)+161,"")</f>
        <v>46184</v>
      </c>
      <c r="B166" s="15"/>
      <c r="C166" s="15"/>
      <c r="D166" s="15"/>
      <c r="E166" s="15"/>
      <c r="F166" s="15"/>
      <c r="G166" s="10">
        <f t="shared" si="2"/>
        <v>0</v>
      </c>
      <c r="H166" s="16"/>
    </row>
    <row r="167" spans="1:8" x14ac:dyDescent="0.25">
      <c r="A167" s="14">
        <f>IF(YEAR(DATE($B$2,1,1)+162)=$B$2,DATE($B$2,1,1)+162,"")</f>
        <v>46185</v>
      </c>
      <c r="B167" s="15"/>
      <c r="C167" s="15"/>
      <c r="D167" s="15"/>
      <c r="E167" s="15"/>
      <c r="F167" s="15"/>
      <c r="G167" s="10">
        <f t="shared" si="2"/>
        <v>0</v>
      </c>
      <c r="H167" s="16"/>
    </row>
    <row r="168" spans="1:8" x14ac:dyDescent="0.25">
      <c r="A168" s="14">
        <f>IF(YEAR(DATE($B$2,1,1)+163)=$B$2,DATE($B$2,1,1)+163,"")</f>
        <v>46186</v>
      </c>
      <c r="B168" s="15"/>
      <c r="C168" s="15"/>
      <c r="D168" s="15"/>
      <c r="E168" s="15"/>
      <c r="F168" s="15"/>
      <c r="G168" s="10">
        <f t="shared" si="2"/>
        <v>0</v>
      </c>
      <c r="H168" s="16"/>
    </row>
    <row r="169" spans="1:8" x14ac:dyDescent="0.25">
      <c r="A169" s="14">
        <f>IF(YEAR(DATE($B$2,1,1)+164)=$B$2,DATE($B$2,1,1)+164,"")</f>
        <v>46187</v>
      </c>
      <c r="B169" s="15"/>
      <c r="C169" s="15"/>
      <c r="D169" s="15"/>
      <c r="E169" s="15"/>
      <c r="F169" s="15"/>
      <c r="G169" s="10">
        <f t="shared" si="2"/>
        <v>0</v>
      </c>
      <c r="H169" s="16"/>
    </row>
    <row r="170" spans="1:8" x14ac:dyDescent="0.25">
      <c r="A170" s="14">
        <f>IF(YEAR(DATE($B$2,1,1)+165)=$B$2,DATE($B$2,1,1)+165,"")</f>
        <v>46188</v>
      </c>
      <c r="B170" s="15"/>
      <c r="C170" s="15"/>
      <c r="D170" s="15"/>
      <c r="E170" s="15"/>
      <c r="F170" s="15"/>
      <c r="G170" s="10">
        <f t="shared" si="2"/>
        <v>0</v>
      </c>
      <c r="H170" s="16"/>
    </row>
    <row r="171" spans="1:8" x14ac:dyDescent="0.25">
      <c r="A171" s="14">
        <f>IF(YEAR(DATE($B$2,1,1)+166)=$B$2,DATE($B$2,1,1)+166,"")</f>
        <v>46189</v>
      </c>
      <c r="B171" s="15"/>
      <c r="C171" s="15"/>
      <c r="D171" s="15"/>
      <c r="E171" s="15"/>
      <c r="F171" s="15"/>
      <c r="G171" s="10">
        <f t="shared" si="2"/>
        <v>0</v>
      </c>
      <c r="H171" s="16"/>
    </row>
    <row r="172" spans="1:8" x14ac:dyDescent="0.25">
      <c r="A172" s="14">
        <f>IF(YEAR(DATE($B$2,1,1)+167)=$B$2,DATE($B$2,1,1)+167,"")</f>
        <v>46190</v>
      </c>
      <c r="B172" s="15"/>
      <c r="C172" s="15"/>
      <c r="D172" s="15"/>
      <c r="E172" s="15"/>
      <c r="F172" s="15"/>
      <c r="G172" s="10">
        <f t="shared" si="2"/>
        <v>0</v>
      </c>
      <c r="H172" s="16"/>
    </row>
    <row r="173" spans="1:8" x14ac:dyDescent="0.25">
      <c r="A173" s="14">
        <f>IF(YEAR(DATE($B$2,1,1)+168)=$B$2,DATE($B$2,1,1)+168,"")</f>
        <v>46191</v>
      </c>
      <c r="B173" s="15"/>
      <c r="C173" s="15"/>
      <c r="D173" s="15"/>
      <c r="E173" s="15"/>
      <c r="F173" s="15"/>
      <c r="G173" s="10">
        <f t="shared" si="2"/>
        <v>0</v>
      </c>
      <c r="H173" s="16"/>
    </row>
    <row r="174" spans="1:8" x14ac:dyDescent="0.25">
      <c r="A174" s="14">
        <f>IF(YEAR(DATE($B$2,1,1)+169)=$B$2,DATE($B$2,1,1)+169,"")</f>
        <v>46192</v>
      </c>
      <c r="B174" s="15"/>
      <c r="C174" s="15"/>
      <c r="D174" s="15"/>
      <c r="E174" s="15"/>
      <c r="F174" s="15"/>
      <c r="G174" s="10">
        <f t="shared" si="2"/>
        <v>0</v>
      </c>
      <c r="H174" s="16"/>
    </row>
    <row r="175" spans="1:8" x14ac:dyDescent="0.25">
      <c r="A175" s="14">
        <f>IF(YEAR(DATE($B$2,1,1)+170)=$B$2,DATE($B$2,1,1)+170,"")</f>
        <v>46193</v>
      </c>
      <c r="B175" s="15"/>
      <c r="C175" s="15"/>
      <c r="D175" s="15"/>
      <c r="E175" s="15"/>
      <c r="F175" s="15"/>
      <c r="G175" s="10">
        <f t="shared" si="2"/>
        <v>0</v>
      </c>
      <c r="H175" s="16"/>
    </row>
    <row r="176" spans="1:8" x14ac:dyDescent="0.25">
      <c r="A176" s="14">
        <f>IF(YEAR(DATE($B$2,1,1)+171)=$B$2,DATE($B$2,1,1)+171,"")</f>
        <v>46194</v>
      </c>
      <c r="B176" s="15"/>
      <c r="C176" s="15"/>
      <c r="D176" s="15"/>
      <c r="E176" s="15"/>
      <c r="F176" s="15"/>
      <c r="G176" s="10">
        <f t="shared" si="2"/>
        <v>0</v>
      </c>
      <c r="H176" s="16"/>
    </row>
    <row r="177" spans="1:8" x14ac:dyDescent="0.25">
      <c r="A177" s="14">
        <f>IF(YEAR(DATE($B$2,1,1)+172)=$B$2,DATE($B$2,1,1)+172,"")</f>
        <v>46195</v>
      </c>
      <c r="B177" s="15"/>
      <c r="C177" s="15"/>
      <c r="D177" s="15"/>
      <c r="E177" s="15"/>
      <c r="F177" s="15"/>
      <c r="G177" s="10">
        <f t="shared" si="2"/>
        <v>0</v>
      </c>
      <c r="H177" s="16"/>
    </row>
    <row r="178" spans="1:8" x14ac:dyDescent="0.25">
      <c r="A178" s="14">
        <f>IF(YEAR(DATE($B$2,1,1)+173)=$B$2,DATE($B$2,1,1)+173,"")</f>
        <v>46196</v>
      </c>
      <c r="B178" s="15"/>
      <c r="C178" s="15"/>
      <c r="D178" s="15"/>
      <c r="E178" s="15"/>
      <c r="F178" s="15"/>
      <c r="G178" s="10">
        <f t="shared" si="2"/>
        <v>0</v>
      </c>
      <c r="H178" s="16"/>
    </row>
    <row r="179" spans="1:8" x14ac:dyDescent="0.25">
      <c r="A179" s="14">
        <f>IF(YEAR(DATE($B$2,1,1)+174)=$B$2,DATE($B$2,1,1)+174,"")</f>
        <v>46197</v>
      </c>
      <c r="B179" s="15"/>
      <c r="C179" s="15"/>
      <c r="D179" s="15"/>
      <c r="E179" s="15"/>
      <c r="F179" s="15"/>
      <c r="G179" s="10">
        <f t="shared" si="2"/>
        <v>0</v>
      </c>
      <c r="H179" s="16"/>
    </row>
    <row r="180" spans="1:8" x14ac:dyDescent="0.25">
      <c r="A180" s="14">
        <f>IF(YEAR(DATE($B$2,1,1)+175)=$B$2,DATE($B$2,1,1)+175,"")</f>
        <v>46198</v>
      </c>
      <c r="B180" s="15"/>
      <c r="C180" s="15"/>
      <c r="D180" s="15"/>
      <c r="E180" s="15"/>
      <c r="F180" s="15"/>
      <c r="G180" s="10">
        <f t="shared" si="2"/>
        <v>0</v>
      </c>
      <c r="H180" s="16"/>
    </row>
    <row r="181" spans="1:8" x14ac:dyDescent="0.25">
      <c r="A181" s="14">
        <f>IF(YEAR(DATE($B$2,1,1)+176)=$B$2,DATE($B$2,1,1)+176,"")</f>
        <v>46199</v>
      </c>
      <c r="B181" s="15"/>
      <c r="C181" s="15"/>
      <c r="D181" s="15"/>
      <c r="E181" s="15"/>
      <c r="F181" s="15"/>
      <c r="G181" s="10">
        <f t="shared" si="2"/>
        <v>0</v>
      </c>
      <c r="H181" s="16"/>
    </row>
    <row r="182" spans="1:8" x14ac:dyDescent="0.25">
      <c r="A182" s="14">
        <f>IF(YEAR(DATE($B$2,1,1)+177)=$B$2,DATE($B$2,1,1)+177,"")</f>
        <v>46200</v>
      </c>
      <c r="B182" s="15"/>
      <c r="C182" s="15"/>
      <c r="D182" s="15"/>
      <c r="E182" s="15"/>
      <c r="F182" s="15"/>
      <c r="G182" s="10">
        <f t="shared" si="2"/>
        <v>0</v>
      </c>
      <c r="H182" s="16"/>
    </row>
    <row r="183" spans="1:8" x14ac:dyDescent="0.25">
      <c r="A183" s="14">
        <f>IF(YEAR(DATE($B$2,1,1)+178)=$B$2,DATE($B$2,1,1)+178,"")</f>
        <v>46201</v>
      </c>
      <c r="B183" s="15"/>
      <c r="C183" s="15"/>
      <c r="D183" s="15"/>
      <c r="E183" s="15"/>
      <c r="F183" s="15"/>
      <c r="G183" s="10">
        <f t="shared" si="2"/>
        <v>0</v>
      </c>
      <c r="H183" s="16"/>
    </row>
    <row r="184" spans="1:8" x14ac:dyDescent="0.25">
      <c r="A184" s="14">
        <f>IF(YEAR(DATE($B$2,1,1)+179)=$B$2,DATE($B$2,1,1)+179,"")</f>
        <v>46202</v>
      </c>
      <c r="B184" s="15"/>
      <c r="C184" s="15"/>
      <c r="D184" s="15"/>
      <c r="E184" s="15"/>
      <c r="F184" s="15"/>
      <c r="G184" s="10">
        <f t="shared" si="2"/>
        <v>0</v>
      </c>
      <c r="H184" s="16"/>
    </row>
    <row r="185" spans="1:8" x14ac:dyDescent="0.25">
      <c r="A185" s="14">
        <f>IF(YEAR(DATE($B$2,1,1)+180)=$B$2,DATE($B$2,1,1)+180,"")</f>
        <v>46203</v>
      </c>
      <c r="B185" s="15"/>
      <c r="C185" s="15"/>
      <c r="D185" s="15"/>
      <c r="E185" s="15"/>
      <c r="F185" s="15"/>
      <c r="G185" s="10">
        <f t="shared" si="2"/>
        <v>0</v>
      </c>
      <c r="H185" s="16"/>
    </row>
    <row r="186" spans="1:8" x14ac:dyDescent="0.25">
      <c r="A186" s="14">
        <f>IF(YEAR(DATE($B$2,1,1)+181)=$B$2,DATE($B$2,1,1)+181,"")</f>
        <v>46204</v>
      </c>
      <c r="B186" s="15"/>
      <c r="C186" s="15"/>
      <c r="D186" s="15"/>
      <c r="E186" s="15"/>
      <c r="F186" s="15"/>
      <c r="G186" s="10">
        <f t="shared" si="2"/>
        <v>0</v>
      </c>
      <c r="H186" s="16"/>
    </row>
    <row r="187" spans="1:8" x14ac:dyDescent="0.25">
      <c r="A187" s="14">
        <f>IF(YEAR(DATE($B$2,1,1)+182)=$B$2,DATE($B$2,1,1)+182,"")</f>
        <v>46205</v>
      </c>
      <c r="B187" s="15"/>
      <c r="C187" s="15"/>
      <c r="D187" s="15"/>
      <c r="E187" s="15"/>
      <c r="F187" s="15"/>
      <c r="G187" s="10">
        <f t="shared" si="2"/>
        <v>0</v>
      </c>
      <c r="H187" s="16"/>
    </row>
    <row r="188" spans="1:8" x14ac:dyDescent="0.25">
      <c r="A188" s="14">
        <f>IF(YEAR(DATE($B$2,1,1)+183)=$B$2,DATE($B$2,1,1)+183,"")</f>
        <v>46206</v>
      </c>
      <c r="B188" s="15"/>
      <c r="C188" s="15"/>
      <c r="D188" s="15"/>
      <c r="E188" s="15"/>
      <c r="F188" s="15"/>
      <c r="G188" s="10">
        <f t="shared" si="2"/>
        <v>0</v>
      </c>
      <c r="H188" s="16"/>
    </row>
    <row r="189" spans="1:8" x14ac:dyDescent="0.25">
      <c r="A189" s="14">
        <f>IF(YEAR(DATE($B$2,1,1)+184)=$B$2,DATE($B$2,1,1)+184,"")</f>
        <v>46207</v>
      </c>
      <c r="B189" s="15"/>
      <c r="C189" s="15"/>
      <c r="D189" s="15"/>
      <c r="E189" s="15"/>
      <c r="F189" s="15"/>
      <c r="G189" s="10">
        <f t="shared" si="2"/>
        <v>0</v>
      </c>
      <c r="H189" s="16"/>
    </row>
    <row r="190" spans="1:8" x14ac:dyDescent="0.25">
      <c r="A190" s="14">
        <f>IF(YEAR(DATE($B$2,1,1)+185)=$B$2,DATE($B$2,1,1)+185,"")</f>
        <v>46208</v>
      </c>
      <c r="B190" s="15"/>
      <c r="C190" s="15"/>
      <c r="D190" s="15"/>
      <c r="E190" s="15"/>
      <c r="F190" s="15"/>
      <c r="G190" s="10">
        <f t="shared" si="2"/>
        <v>0</v>
      </c>
      <c r="H190" s="16"/>
    </row>
    <row r="191" spans="1:8" x14ac:dyDescent="0.25">
      <c r="A191" s="14">
        <f>IF(YEAR(DATE($B$2,1,1)+186)=$B$2,DATE($B$2,1,1)+186,"")</f>
        <v>46209</v>
      </c>
      <c r="B191" s="15"/>
      <c r="C191" s="15"/>
      <c r="D191" s="15"/>
      <c r="E191" s="15"/>
      <c r="F191" s="15"/>
      <c r="G191" s="10">
        <f t="shared" si="2"/>
        <v>0</v>
      </c>
      <c r="H191" s="16"/>
    </row>
    <row r="192" spans="1:8" x14ac:dyDescent="0.25">
      <c r="A192" s="14">
        <f>IF(YEAR(DATE($B$2,1,1)+187)=$B$2,DATE($B$2,1,1)+187,"")</f>
        <v>46210</v>
      </c>
      <c r="B192" s="15"/>
      <c r="C192" s="15"/>
      <c r="D192" s="15"/>
      <c r="E192" s="15"/>
      <c r="F192" s="15"/>
      <c r="G192" s="10">
        <f t="shared" si="2"/>
        <v>0</v>
      </c>
      <c r="H192" s="16"/>
    </row>
    <row r="193" spans="1:8" x14ac:dyDescent="0.25">
      <c r="A193" s="14">
        <f>IF(YEAR(DATE($B$2,1,1)+188)=$B$2,DATE($B$2,1,1)+188,"")</f>
        <v>46211</v>
      </c>
      <c r="B193" s="15"/>
      <c r="C193" s="15"/>
      <c r="D193" s="15"/>
      <c r="E193" s="15"/>
      <c r="F193" s="15"/>
      <c r="G193" s="10">
        <f t="shared" si="2"/>
        <v>0</v>
      </c>
      <c r="H193" s="16"/>
    </row>
    <row r="194" spans="1:8" x14ac:dyDescent="0.25">
      <c r="A194" s="14">
        <f>IF(YEAR(DATE($B$2,1,1)+189)=$B$2,DATE($B$2,1,1)+189,"")</f>
        <v>46212</v>
      </c>
      <c r="B194" s="15"/>
      <c r="C194" s="15"/>
      <c r="D194" s="15"/>
      <c r="E194" s="15"/>
      <c r="F194" s="15"/>
      <c r="G194" s="10">
        <f t="shared" si="2"/>
        <v>0</v>
      </c>
      <c r="H194" s="16"/>
    </row>
    <row r="195" spans="1:8" x14ac:dyDescent="0.25">
      <c r="A195" s="14">
        <f>IF(YEAR(DATE($B$2,1,1)+190)=$B$2,DATE($B$2,1,1)+190,"")</f>
        <v>46213</v>
      </c>
      <c r="B195" s="15"/>
      <c r="C195" s="15"/>
      <c r="D195" s="15"/>
      <c r="E195" s="15"/>
      <c r="F195" s="15"/>
      <c r="G195" s="10">
        <f t="shared" si="2"/>
        <v>0</v>
      </c>
      <c r="H195" s="16"/>
    </row>
    <row r="196" spans="1:8" x14ac:dyDescent="0.25">
      <c r="A196" s="14">
        <f>IF(YEAR(DATE($B$2,1,1)+191)=$B$2,DATE($B$2,1,1)+191,"")</f>
        <v>46214</v>
      </c>
      <c r="B196" s="15"/>
      <c r="C196" s="15"/>
      <c r="D196" s="15"/>
      <c r="E196" s="15"/>
      <c r="F196" s="15"/>
      <c r="G196" s="10">
        <f t="shared" si="2"/>
        <v>0</v>
      </c>
      <c r="H196" s="16"/>
    </row>
    <row r="197" spans="1:8" x14ac:dyDescent="0.25">
      <c r="A197" s="14">
        <f>IF(YEAR(DATE($B$2,1,1)+192)=$B$2,DATE($B$2,1,1)+192,"")</f>
        <v>46215</v>
      </c>
      <c r="B197" s="15"/>
      <c r="C197" s="15"/>
      <c r="D197" s="15"/>
      <c r="E197" s="15"/>
      <c r="F197" s="15"/>
      <c r="G197" s="10">
        <f t="shared" ref="G197:G260" si="3">IF(A197="","",SUM(B197:F197))</f>
        <v>0</v>
      </c>
      <c r="H197" s="16"/>
    </row>
    <row r="198" spans="1:8" x14ac:dyDescent="0.25">
      <c r="A198" s="14">
        <f>IF(YEAR(DATE($B$2,1,1)+193)=$B$2,DATE($B$2,1,1)+193,"")</f>
        <v>46216</v>
      </c>
      <c r="B198" s="15"/>
      <c r="C198" s="15"/>
      <c r="D198" s="15"/>
      <c r="E198" s="15"/>
      <c r="F198" s="15"/>
      <c r="G198" s="10">
        <f t="shared" si="3"/>
        <v>0</v>
      </c>
      <c r="H198" s="16"/>
    </row>
    <row r="199" spans="1:8" x14ac:dyDescent="0.25">
      <c r="A199" s="14">
        <f>IF(YEAR(DATE($B$2,1,1)+194)=$B$2,DATE($B$2,1,1)+194,"")</f>
        <v>46217</v>
      </c>
      <c r="B199" s="15"/>
      <c r="C199" s="15"/>
      <c r="D199" s="15"/>
      <c r="E199" s="15"/>
      <c r="F199" s="15"/>
      <c r="G199" s="10">
        <f t="shared" si="3"/>
        <v>0</v>
      </c>
      <c r="H199" s="16"/>
    </row>
    <row r="200" spans="1:8" x14ac:dyDescent="0.25">
      <c r="A200" s="14">
        <f>IF(YEAR(DATE($B$2,1,1)+195)=$B$2,DATE($B$2,1,1)+195,"")</f>
        <v>46218</v>
      </c>
      <c r="B200" s="15"/>
      <c r="C200" s="15"/>
      <c r="D200" s="15"/>
      <c r="E200" s="15"/>
      <c r="F200" s="15"/>
      <c r="G200" s="10">
        <f t="shared" si="3"/>
        <v>0</v>
      </c>
      <c r="H200" s="16"/>
    </row>
    <row r="201" spans="1:8" x14ac:dyDescent="0.25">
      <c r="A201" s="14">
        <f>IF(YEAR(DATE($B$2,1,1)+196)=$B$2,DATE($B$2,1,1)+196,"")</f>
        <v>46219</v>
      </c>
      <c r="B201" s="15"/>
      <c r="C201" s="15"/>
      <c r="D201" s="15"/>
      <c r="E201" s="15"/>
      <c r="F201" s="15"/>
      <c r="G201" s="10">
        <f t="shared" si="3"/>
        <v>0</v>
      </c>
      <c r="H201" s="16"/>
    </row>
    <row r="202" spans="1:8" x14ac:dyDescent="0.25">
      <c r="A202" s="14">
        <f>IF(YEAR(DATE($B$2,1,1)+197)=$B$2,DATE($B$2,1,1)+197,"")</f>
        <v>46220</v>
      </c>
      <c r="B202" s="15"/>
      <c r="C202" s="15"/>
      <c r="D202" s="15"/>
      <c r="E202" s="15"/>
      <c r="F202" s="15"/>
      <c r="G202" s="10">
        <f t="shared" si="3"/>
        <v>0</v>
      </c>
      <c r="H202" s="16"/>
    </row>
    <row r="203" spans="1:8" x14ac:dyDescent="0.25">
      <c r="A203" s="14">
        <f>IF(YEAR(DATE($B$2,1,1)+198)=$B$2,DATE($B$2,1,1)+198,"")</f>
        <v>46221</v>
      </c>
      <c r="B203" s="15"/>
      <c r="C203" s="15"/>
      <c r="D203" s="15"/>
      <c r="E203" s="15"/>
      <c r="F203" s="15"/>
      <c r="G203" s="10">
        <f t="shared" si="3"/>
        <v>0</v>
      </c>
      <c r="H203" s="16"/>
    </row>
    <row r="204" spans="1:8" x14ac:dyDescent="0.25">
      <c r="A204" s="14">
        <f>IF(YEAR(DATE($B$2,1,1)+199)=$B$2,DATE($B$2,1,1)+199,"")</f>
        <v>46222</v>
      </c>
      <c r="B204" s="15"/>
      <c r="C204" s="15"/>
      <c r="D204" s="15"/>
      <c r="E204" s="15"/>
      <c r="F204" s="15"/>
      <c r="G204" s="10">
        <f t="shared" si="3"/>
        <v>0</v>
      </c>
      <c r="H204" s="16"/>
    </row>
    <row r="205" spans="1:8" x14ac:dyDescent="0.25">
      <c r="A205" s="14">
        <f>IF(YEAR(DATE($B$2,1,1)+200)=$B$2,DATE($B$2,1,1)+200,"")</f>
        <v>46223</v>
      </c>
      <c r="B205" s="15"/>
      <c r="C205" s="15"/>
      <c r="D205" s="15"/>
      <c r="E205" s="15"/>
      <c r="F205" s="15"/>
      <c r="G205" s="10">
        <f t="shared" si="3"/>
        <v>0</v>
      </c>
      <c r="H205" s="16"/>
    </row>
    <row r="206" spans="1:8" x14ac:dyDescent="0.25">
      <c r="A206" s="14">
        <f>IF(YEAR(DATE($B$2,1,1)+201)=$B$2,DATE($B$2,1,1)+201,"")</f>
        <v>46224</v>
      </c>
      <c r="B206" s="15"/>
      <c r="C206" s="15"/>
      <c r="D206" s="15"/>
      <c r="E206" s="15"/>
      <c r="F206" s="15"/>
      <c r="G206" s="10">
        <f t="shared" si="3"/>
        <v>0</v>
      </c>
      <c r="H206" s="16"/>
    </row>
    <row r="207" spans="1:8" x14ac:dyDescent="0.25">
      <c r="A207" s="14">
        <f>IF(YEAR(DATE($B$2,1,1)+202)=$B$2,DATE($B$2,1,1)+202,"")</f>
        <v>46225</v>
      </c>
      <c r="B207" s="15"/>
      <c r="C207" s="15"/>
      <c r="D207" s="15"/>
      <c r="E207" s="15"/>
      <c r="F207" s="15"/>
      <c r="G207" s="10">
        <f t="shared" si="3"/>
        <v>0</v>
      </c>
      <c r="H207" s="16"/>
    </row>
    <row r="208" spans="1:8" x14ac:dyDescent="0.25">
      <c r="A208" s="14">
        <f>IF(YEAR(DATE($B$2,1,1)+203)=$B$2,DATE($B$2,1,1)+203,"")</f>
        <v>46226</v>
      </c>
      <c r="B208" s="15"/>
      <c r="C208" s="15"/>
      <c r="D208" s="15"/>
      <c r="E208" s="15"/>
      <c r="F208" s="15"/>
      <c r="G208" s="10">
        <f t="shared" si="3"/>
        <v>0</v>
      </c>
      <c r="H208" s="16"/>
    </row>
    <row r="209" spans="1:8" x14ac:dyDescent="0.25">
      <c r="A209" s="14">
        <f>IF(YEAR(DATE($B$2,1,1)+204)=$B$2,DATE($B$2,1,1)+204,"")</f>
        <v>46227</v>
      </c>
      <c r="B209" s="15"/>
      <c r="C209" s="15"/>
      <c r="D209" s="15"/>
      <c r="E209" s="15"/>
      <c r="F209" s="15"/>
      <c r="G209" s="10">
        <f t="shared" si="3"/>
        <v>0</v>
      </c>
      <c r="H209" s="16"/>
    </row>
    <row r="210" spans="1:8" x14ac:dyDescent="0.25">
      <c r="A210" s="14">
        <f>IF(YEAR(DATE($B$2,1,1)+205)=$B$2,DATE($B$2,1,1)+205,"")</f>
        <v>46228</v>
      </c>
      <c r="B210" s="15"/>
      <c r="C210" s="15"/>
      <c r="D210" s="15"/>
      <c r="E210" s="15"/>
      <c r="F210" s="15"/>
      <c r="G210" s="10">
        <f t="shared" si="3"/>
        <v>0</v>
      </c>
      <c r="H210" s="16"/>
    </row>
    <row r="211" spans="1:8" x14ac:dyDescent="0.25">
      <c r="A211" s="14">
        <f>IF(YEAR(DATE($B$2,1,1)+206)=$B$2,DATE($B$2,1,1)+206,"")</f>
        <v>46229</v>
      </c>
      <c r="B211" s="15"/>
      <c r="C211" s="15"/>
      <c r="D211" s="15"/>
      <c r="E211" s="15"/>
      <c r="F211" s="15"/>
      <c r="G211" s="10">
        <f t="shared" si="3"/>
        <v>0</v>
      </c>
      <c r="H211" s="16"/>
    </row>
    <row r="212" spans="1:8" x14ac:dyDescent="0.25">
      <c r="A212" s="14">
        <f>IF(YEAR(DATE($B$2,1,1)+207)=$B$2,DATE($B$2,1,1)+207,"")</f>
        <v>46230</v>
      </c>
      <c r="B212" s="15"/>
      <c r="C212" s="15"/>
      <c r="D212" s="15"/>
      <c r="E212" s="15"/>
      <c r="F212" s="15"/>
      <c r="G212" s="10">
        <f t="shared" si="3"/>
        <v>0</v>
      </c>
      <c r="H212" s="16"/>
    </row>
    <row r="213" spans="1:8" x14ac:dyDescent="0.25">
      <c r="A213" s="14">
        <f>IF(YEAR(DATE($B$2,1,1)+208)=$B$2,DATE($B$2,1,1)+208,"")</f>
        <v>46231</v>
      </c>
      <c r="B213" s="15"/>
      <c r="C213" s="15"/>
      <c r="D213" s="15"/>
      <c r="E213" s="15"/>
      <c r="F213" s="15"/>
      <c r="G213" s="10">
        <f t="shared" si="3"/>
        <v>0</v>
      </c>
      <c r="H213" s="16"/>
    </row>
    <row r="214" spans="1:8" x14ac:dyDescent="0.25">
      <c r="A214" s="14">
        <f>IF(YEAR(DATE($B$2,1,1)+209)=$B$2,DATE($B$2,1,1)+209,"")</f>
        <v>46232</v>
      </c>
      <c r="B214" s="15"/>
      <c r="C214" s="15"/>
      <c r="D214" s="15"/>
      <c r="E214" s="15"/>
      <c r="F214" s="15"/>
      <c r="G214" s="10">
        <f t="shared" si="3"/>
        <v>0</v>
      </c>
      <c r="H214" s="16"/>
    </row>
    <row r="215" spans="1:8" x14ac:dyDescent="0.25">
      <c r="A215" s="14">
        <f>IF(YEAR(DATE($B$2,1,1)+210)=$B$2,DATE($B$2,1,1)+210,"")</f>
        <v>46233</v>
      </c>
      <c r="B215" s="15"/>
      <c r="C215" s="15"/>
      <c r="D215" s="15"/>
      <c r="E215" s="15"/>
      <c r="F215" s="15"/>
      <c r="G215" s="10">
        <f t="shared" si="3"/>
        <v>0</v>
      </c>
      <c r="H215" s="16"/>
    </row>
    <row r="216" spans="1:8" x14ac:dyDescent="0.25">
      <c r="A216" s="14">
        <f>IF(YEAR(DATE($B$2,1,1)+211)=$B$2,DATE($B$2,1,1)+211,"")</f>
        <v>46234</v>
      </c>
      <c r="B216" s="15"/>
      <c r="C216" s="15"/>
      <c r="D216" s="15"/>
      <c r="E216" s="15"/>
      <c r="F216" s="15"/>
      <c r="G216" s="10">
        <f t="shared" si="3"/>
        <v>0</v>
      </c>
      <c r="H216" s="16"/>
    </row>
    <row r="217" spans="1:8" x14ac:dyDescent="0.25">
      <c r="A217" s="14">
        <f>IF(YEAR(DATE($B$2,1,1)+212)=$B$2,DATE($B$2,1,1)+212,"")</f>
        <v>46235</v>
      </c>
      <c r="B217" s="15"/>
      <c r="C217" s="15"/>
      <c r="D217" s="15"/>
      <c r="E217" s="15"/>
      <c r="F217" s="15"/>
      <c r="G217" s="10">
        <f t="shared" si="3"/>
        <v>0</v>
      </c>
      <c r="H217" s="16"/>
    </row>
    <row r="218" spans="1:8" x14ac:dyDescent="0.25">
      <c r="A218" s="14">
        <f>IF(YEAR(DATE($B$2,1,1)+213)=$B$2,DATE($B$2,1,1)+213,"")</f>
        <v>46236</v>
      </c>
      <c r="B218" s="15"/>
      <c r="C218" s="15"/>
      <c r="D218" s="15"/>
      <c r="E218" s="15"/>
      <c r="F218" s="15"/>
      <c r="G218" s="10">
        <f t="shared" si="3"/>
        <v>0</v>
      </c>
      <c r="H218" s="16"/>
    </row>
    <row r="219" spans="1:8" x14ac:dyDescent="0.25">
      <c r="A219" s="14">
        <f>IF(YEAR(DATE($B$2,1,1)+214)=$B$2,DATE($B$2,1,1)+214,"")</f>
        <v>46237</v>
      </c>
      <c r="B219" s="15"/>
      <c r="C219" s="15"/>
      <c r="D219" s="15"/>
      <c r="E219" s="15"/>
      <c r="F219" s="15"/>
      <c r="G219" s="10">
        <f t="shared" si="3"/>
        <v>0</v>
      </c>
      <c r="H219" s="16"/>
    </row>
    <row r="220" spans="1:8" x14ac:dyDescent="0.25">
      <c r="A220" s="14">
        <f>IF(YEAR(DATE($B$2,1,1)+215)=$B$2,DATE($B$2,1,1)+215,"")</f>
        <v>46238</v>
      </c>
      <c r="B220" s="15"/>
      <c r="C220" s="15"/>
      <c r="D220" s="15"/>
      <c r="E220" s="15"/>
      <c r="F220" s="15"/>
      <c r="G220" s="10">
        <f t="shared" si="3"/>
        <v>0</v>
      </c>
      <c r="H220" s="16"/>
    </row>
    <row r="221" spans="1:8" x14ac:dyDescent="0.25">
      <c r="A221" s="14">
        <f>IF(YEAR(DATE($B$2,1,1)+216)=$B$2,DATE($B$2,1,1)+216,"")</f>
        <v>46239</v>
      </c>
      <c r="B221" s="15"/>
      <c r="C221" s="15"/>
      <c r="D221" s="15"/>
      <c r="E221" s="15"/>
      <c r="F221" s="15"/>
      <c r="G221" s="10">
        <f t="shared" si="3"/>
        <v>0</v>
      </c>
      <c r="H221" s="16"/>
    </row>
    <row r="222" spans="1:8" x14ac:dyDescent="0.25">
      <c r="A222" s="14">
        <f>IF(YEAR(DATE($B$2,1,1)+217)=$B$2,DATE($B$2,1,1)+217,"")</f>
        <v>46240</v>
      </c>
      <c r="B222" s="15"/>
      <c r="C222" s="15"/>
      <c r="D222" s="15"/>
      <c r="E222" s="15"/>
      <c r="F222" s="15"/>
      <c r="G222" s="10">
        <f t="shared" si="3"/>
        <v>0</v>
      </c>
      <c r="H222" s="16"/>
    </row>
    <row r="223" spans="1:8" x14ac:dyDescent="0.25">
      <c r="A223" s="14">
        <f>IF(YEAR(DATE($B$2,1,1)+218)=$B$2,DATE($B$2,1,1)+218,"")</f>
        <v>46241</v>
      </c>
      <c r="B223" s="15"/>
      <c r="C223" s="15"/>
      <c r="D223" s="15"/>
      <c r="E223" s="15"/>
      <c r="F223" s="15"/>
      <c r="G223" s="10">
        <f t="shared" si="3"/>
        <v>0</v>
      </c>
      <c r="H223" s="16"/>
    </row>
    <row r="224" spans="1:8" x14ac:dyDescent="0.25">
      <c r="A224" s="14">
        <f>IF(YEAR(DATE($B$2,1,1)+219)=$B$2,DATE($B$2,1,1)+219,"")</f>
        <v>46242</v>
      </c>
      <c r="B224" s="15"/>
      <c r="C224" s="15"/>
      <c r="D224" s="15"/>
      <c r="E224" s="15"/>
      <c r="F224" s="15"/>
      <c r="G224" s="10">
        <f t="shared" si="3"/>
        <v>0</v>
      </c>
      <c r="H224" s="16"/>
    </row>
    <row r="225" spans="1:8" x14ac:dyDescent="0.25">
      <c r="A225" s="14">
        <f>IF(YEAR(DATE($B$2,1,1)+220)=$B$2,DATE($B$2,1,1)+220,"")</f>
        <v>46243</v>
      </c>
      <c r="B225" s="15"/>
      <c r="C225" s="15"/>
      <c r="D225" s="15"/>
      <c r="E225" s="15"/>
      <c r="F225" s="15"/>
      <c r="G225" s="10">
        <f t="shared" si="3"/>
        <v>0</v>
      </c>
      <c r="H225" s="16"/>
    </row>
    <row r="226" spans="1:8" x14ac:dyDescent="0.25">
      <c r="A226" s="14">
        <f>IF(YEAR(DATE($B$2,1,1)+221)=$B$2,DATE($B$2,1,1)+221,"")</f>
        <v>46244</v>
      </c>
      <c r="B226" s="15"/>
      <c r="C226" s="15"/>
      <c r="D226" s="15"/>
      <c r="E226" s="15"/>
      <c r="F226" s="15"/>
      <c r="G226" s="10">
        <f t="shared" si="3"/>
        <v>0</v>
      </c>
      <c r="H226" s="16"/>
    </row>
    <row r="227" spans="1:8" x14ac:dyDescent="0.25">
      <c r="A227" s="14">
        <f>IF(YEAR(DATE($B$2,1,1)+222)=$B$2,DATE($B$2,1,1)+222,"")</f>
        <v>46245</v>
      </c>
      <c r="B227" s="15"/>
      <c r="C227" s="15"/>
      <c r="D227" s="15"/>
      <c r="E227" s="15"/>
      <c r="F227" s="15"/>
      <c r="G227" s="10">
        <f t="shared" si="3"/>
        <v>0</v>
      </c>
      <c r="H227" s="16"/>
    </row>
    <row r="228" spans="1:8" x14ac:dyDescent="0.25">
      <c r="A228" s="14">
        <f>IF(YEAR(DATE($B$2,1,1)+223)=$B$2,DATE($B$2,1,1)+223,"")</f>
        <v>46246</v>
      </c>
      <c r="B228" s="15"/>
      <c r="C228" s="15"/>
      <c r="D228" s="15"/>
      <c r="E228" s="15"/>
      <c r="F228" s="15"/>
      <c r="G228" s="10">
        <f t="shared" si="3"/>
        <v>0</v>
      </c>
      <c r="H228" s="16"/>
    </row>
    <row r="229" spans="1:8" x14ac:dyDescent="0.25">
      <c r="A229" s="14">
        <f>IF(YEAR(DATE($B$2,1,1)+224)=$B$2,DATE($B$2,1,1)+224,"")</f>
        <v>46247</v>
      </c>
      <c r="B229" s="15"/>
      <c r="C229" s="15"/>
      <c r="D229" s="15"/>
      <c r="E229" s="15"/>
      <c r="F229" s="15"/>
      <c r="G229" s="10">
        <f t="shared" si="3"/>
        <v>0</v>
      </c>
      <c r="H229" s="16"/>
    </row>
    <row r="230" spans="1:8" x14ac:dyDescent="0.25">
      <c r="A230" s="14">
        <f>IF(YEAR(DATE($B$2,1,1)+225)=$B$2,DATE($B$2,1,1)+225,"")</f>
        <v>46248</v>
      </c>
      <c r="B230" s="15"/>
      <c r="C230" s="15"/>
      <c r="D230" s="15"/>
      <c r="E230" s="15"/>
      <c r="F230" s="15"/>
      <c r="G230" s="10">
        <f t="shared" si="3"/>
        <v>0</v>
      </c>
      <c r="H230" s="16"/>
    </row>
    <row r="231" spans="1:8" x14ac:dyDescent="0.25">
      <c r="A231" s="14">
        <f>IF(YEAR(DATE($B$2,1,1)+226)=$B$2,DATE($B$2,1,1)+226,"")</f>
        <v>46249</v>
      </c>
      <c r="B231" s="15"/>
      <c r="C231" s="15"/>
      <c r="D231" s="15"/>
      <c r="E231" s="15"/>
      <c r="F231" s="15"/>
      <c r="G231" s="10">
        <f t="shared" si="3"/>
        <v>0</v>
      </c>
      <c r="H231" s="16"/>
    </row>
    <row r="232" spans="1:8" x14ac:dyDescent="0.25">
      <c r="A232" s="14">
        <f>IF(YEAR(DATE($B$2,1,1)+227)=$B$2,DATE($B$2,1,1)+227,"")</f>
        <v>46250</v>
      </c>
      <c r="B232" s="15"/>
      <c r="C232" s="15"/>
      <c r="D232" s="15"/>
      <c r="E232" s="15"/>
      <c r="F232" s="15"/>
      <c r="G232" s="10">
        <f t="shared" si="3"/>
        <v>0</v>
      </c>
      <c r="H232" s="16"/>
    </row>
    <row r="233" spans="1:8" x14ac:dyDescent="0.25">
      <c r="A233" s="14">
        <f>IF(YEAR(DATE($B$2,1,1)+228)=$B$2,DATE($B$2,1,1)+228,"")</f>
        <v>46251</v>
      </c>
      <c r="B233" s="15"/>
      <c r="C233" s="15"/>
      <c r="D233" s="15"/>
      <c r="E233" s="15"/>
      <c r="F233" s="15"/>
      <c r="G233" s="10">
        <f t="shared" si="3"/>
        <v>0</v>
      </c>
      <c r="H233" s="16"/>
    </row>
    <row r="234" spans="1:8" x14ac:dyDescent="0.25">
      <c r="A234" s="14">
        <f>IF(YEAR(DATE($B$2,1,1)+229)=$B$2,DATE($B$2,1,1)+229,"")</f>
        <v>46252</v>
      </c>
      <c r="B234" s="15"/>
      <c r="C234" s="15"/>
      <c r="D234" s="15"/>
      <c r="E234" s="15"/>
      <c r="F234" s="15"/>
      <c r="G234" s="10">
        <f t="shared" si="3"/>
        <v>0</v>
      </c>
      <c r="H234" s="16"/>
    </row>
    <row r="235" spans="1:8" x14ac:dyDescent="0.25">
      <c r="A235" s="14">
        <f>IF(YEAR(DATE($B$2,1,1)+230)=$B$2,DATE($B$2,1,1)+230,"")</f>
        <v>46253</v>
      </c>
      <c r="B235" s="15"/>
      <c r="C235" s="15"/>
      <c r="D235" s="15"/>
      <c r="E235" s="15"/>
      <c r="F235" s="15"/>
      <c r="G235" s="10">
        <f t="shared" si="3"/>
        <v>0</v>
      </c>
      <c r="H235" s="16"/>
    </row>
    <row r="236" spans="1:8" x14ac:dyDescent="0.25">
      <c r="A236" s="14">
        <f>IF(YEAR(DATE($B$2,1,1)+231)=$B$2,DATE($B$2,1,1)+231,"")</f>
        <v>46254</v>
      </c>
      <c r="B236" s="15"/>
      <c r="C236" s="15"/>
      <c r="D236" s="15"/>
      <c r="E236" s="15"/>
      <c r="F236" s="15"/>
      <c r="G236" s="10">
        <f t="shared" si="3"/>
        <v>0</v>
      </c>
      <c r="H236" s="16"/>
    </row>
    <row r="237" spans="1:8" x14ac:dyDescent="0.25">
      <c r="A237" s="14">
        <f>IF(YEAR(DATE($B$2,1,1)+232)=$B$2,DATE($B$2,1,1)+232,"")</f>
        <v>46255</v>
      </c>
      <c r="B237" s="15"/>
      <c r="C237" s="15"/>
      <c r="D237" s="15"/>
      <c r="E237" s="15"/>
      <c r="F237" s="15"/>
      <c r="G237" s="10">
        <f t="shared" si="3"/>
        <v>0</v>
      </c>
      <c r="H237" s="16"/>
    </row>
    <row r="238" spans="1:8" x14ac:dyDescent="0.25">
      <c r="A238" s="14">
        <f>IF(YEAR(DATE($B$2,1,1)+233)=$B$2,DATE($B$2,1,1)+233,"")</f>
        <v>46256</v>
      </c>
      <c r="B238" s="15"/>
      <c r="C238" s="15"/>
      <c r="D238" s="15"/>
      <c r="E238" s="15"/>
      <c r="F238" s="15"/>
      <c r="G238" s="10">
        <f t="shared" si="3"/>
        <v>0</v>
      </c>
      <c r="H238" s="16"/>
    </row>
    <row r="239" spans="1:8" x14ac:dyDescent="0.25">
      <c r="A239" s="14">
        <f>IF(YEAR(DATE($B$2,1,1)+234)=$B$2,DATE($B$2,1,1)+234,"")</f>
        <v>46257</v>
      </c>
      <c r="B239" s="15"/>
      <c r="C239" s="15"/>
      <c r="D239" s="15"/>
      <c r="E239" s="15"/>
      <c r="F239" s="15"/>
      <c r="G239" s="10">
        <f t="shared" si="3"/>
        <v>0</v>
      </c>
      <c r="H239" s="16"/>
    </row>
    <row r="240" spans="1:8" x14ac:dyDescent="0.25">
      <c r="A240" s="14">
        <f>IF(YEAR(DATE($B$2,1,1)+235)=$B$2,DATE($B$2,1,1)+235,"")</f>
        <v>46258</v>
      </c>
      <c r="B240" s="15"/>
      <c r="C240" s="15"/>
      <c r="D240" s="15"/>
      <c r="E240" s="15"/>
      <c r="F240" s="15"/>
      <c r="G240" s="10">
        <f t="shared" si="3"/>
        <v>0</v>
      </c>
      <c r="H240" s="16"/>
    </row>
    <row r="241" spans="1:8" x14ac:dyDescent="0.25">
      <c r="A241" s="14">
        <f>IF(YEAR(DATE($B$2,1,1)+236)=$B$2,DATE($B$2,1,1)+236,"")</f>
        <v>46259</v>
      </c>
      <c r="B241" s="15"/>
      <c r="C241" s="15"/>
      <c r="D241" s="15"/>
      <c r="E241" s="15"/>
      <c r="F241" s="15"/>
      <c r="G241" s="10">
        <f t="shared" si="3"/>
        <v>0</v>
      </c>
      <c r="H241" s="16"/>
    </row>
    <row r="242" spans="1:8" x14ac:dyDescent="0.25">
      <c r="A242" s="14">
        <f>IF(YEAR(DATE($B$2,1,1)+237)=$B$2,DATE($B$2,1,1)+237,"")</f>
        <v>46260</v>
      </c>
      <c r="B242" s="15"/>
      <c r="C242" s="15"/>
      <c r="D242" s="15"/>
      <c r="E242" s="15"/>
      <c r="F242" s="15"/>
      <c r="G242" s="10">
        <f t="shared" si="3"/>
        <v>0</v>
      </c>
      <c r="H242" s="16"/>
    </row>
    <row r="243" spans="1:8" x14ac:dyDescent="0.25">
      <c r="A243" s="14">
        <f>IF(YEAR(DATE($B$2,1,1)+238)=$B$2,DATE($B$2,1,1)+238,"")</f>
        <v>46261</v>
      </c>
      <c r="B243" s="15"/>
      <c r="C243" s="15"/>
      <c r="D243" s="15"/>
      <c r="E243" s="15"/>
      <c r="F243" s="15"/>
      <c r="G243" s="10">
        <f t="shared" si="3"/>
        <v>0</v>
      </c>
      <c r="H243" s="16"/>
    </row>
    <row r="244" spans="1:8" x14ac:dyDescent="0.25">
      <c r="A244" s="14">
        <f>IF(YEAR(DATE($B$2,1,1)+239)=$B$2,DATE($B$2,1,1)+239,"")</f>
        <v>46262</v>
      </c>
      <c r="B244" s="15"/>
      <c r="C244" s="15"/>
      <c r="D244" s="15"/>
      <c r="E244" s="15"/>
      <c r="F244" s="15"/>
      <c r="G244" s="10">
        <f t="shared" si="3"/>
        <v>0</v>
      </c>
      <c r="H244" s="16"/>
    </row>
    <row r="245" spans="1:8" x14ac:dyDescent="0.25">
      <c r="A245" s="14">
        <f>IF(YEAR(DATE($B$2,1,1)+240)=$B$2,DATE($B$2,1,1)+240,"")</f>
        <v>46263</v>
      </c>
      <c r="B245" s="15"/>
      <c r="C245" s="15"/>
      <c r="D245" s="15"/>
      <c r="E245" s="15"/>
      <c r="F245" s="15"/>
      <c r="G245" s="10">
        <f t="shared" si="3"/>
        <v>0</v>
      </c>
      <c r="H245" s="16"/>
    </row>
    <row r="246" spans="1:8" x14ac:dyDescent="0.25">
      <c r="A246" s="14">
        <f>IF(YEAR(DATE($B$2,1,1)+241)=$B$2,DATE($B$2,1,1)+241,"")</f>
        <v>46264</v>
      </c>
      <c r="B246" s="15"/>
      <c r="C246" s="15"/>
      <c r="D246" s="15"/>
      <c r="E246" s="15"/>
      <c r="F246" s="15"/>
      <c r="G246" s="10">
        <f t="shared" si="3"/>
        <v>0</v>
      </c>
      <c r="H246" s="16"/>
    </row>
    <row r="247" spans="1:8" x14ac:dyDescent="0.25">
      <c r="A247" s="14">
        <f>IF(YEAR(DATE($B$2,1,1)+242)=$B$2,DATE($B$2,1,1)+242,"")</f>
        <v>46265</v>
      </c>
      <c r="B247" s="15"/>
      <c r="C247" s="15"/>
      <c r="D247" s="15"/>
      <c r="E247" s="15"/>
      <c r="F247" s="15"/>
      <c r="G247" s="10">
        <f t="shared" si="3"/>
        <v>0</v>
      </c>
      <c r="H247" s="16"/>
    </row>
    <row r="248" spans="1:8" x14ac:dyDescent="0.25">
      <c r="A248" s="14">
        <f>IF(YEAR(DATE($B$2,1,1)+243)=$B$2,DATE($B$2,1,1)+243,"")</f>
        <v>46266</v>
      </c>
      <c r="B248" s="15"/>
      <c r="C248" s="15"/>
      <c r="D248" s="15"/>
      <c r="E248" s="15"/>
      <c r="F248" s="15"/>
      <c r="G248" s="10">
        <f t="shared" si="3"/>
        <v>0</v>
      </c>
      <c r="H248" s="16"/>
    </row>
    <row r="249" spans="1:8" x14ac:dyDescent="0.25">
      <c r="A249" s="14">
        <f>IF(YEAR(DATE($B$2,1,1)+244)=$B$2,DATE($B$2,1,1)+244,"")</f>
        <v>46267</v>
      </c>
      <c r="B249" s="15"/>
      <c r="C249" s="15"/>
      <c r="D249" s="15"/>
      <c r="E249" s="15"/>
      <c r="F249" s="15"/>
      <c r="G249" s="10">
        <f t="shared" si="3"/>
        <v>0</v>
      </c>
      <c r="H249" s="16"/>
    </row>
    <row r="250" spans="1:8" x14ac:dyDescent="0.25">
      <c r="A250" s="14">
        <f>IF(YEAR(DATE($B$2,1,1)+245)=$B$2,DATE($B$2,1,1)+245,"")</f>
        <v>46268</v>
      </c>
      <c r="B250" s="15"/>
      <c r="C250" s="15"/>
      <c r="D250" s="15"/>
      <c r="E250" s="15"/>
      <c r="F250" s="15"/>
      <c r="G250" s="10">
        <f t="shared" si="3"/>
        <v>0</v>
      </c>
      <c r="H250" s="16"/>
    </row>
    <row r="251" spans="1:8" x14ac:dyDescent="0.25">
      <c r="A251" s="14">
        <f>IF(YEAR(DATE($B$2,1,1)+246)=$B$2,DATE($B$2,1,1)+246,"")</f>
        <v>46269</v>
      </c>
      <c r="B251" s="15"/>
      <c r="C251" s="15"/>
      <c r="D251" s="15"/>
      <c r="E251" s="15"/>
      <c r="F251" s="15"/>
      <c r="G251" s="10">
        <f t="shared" si="3"/>
        <v>0</v>
      </c>
      <c r="H251" s="16"/>
    </row>
    <row r="252" spans="1:8" x14ac:dyDescent="0.25">
      <c r="A252" s="14">
        <f>IF(YEAR(DATE($B$2,1,1)+247)=$B$2,DATE($B$2,1,1)+247,"")</f>
        <v>46270</v>
      </c>
      <c r="B252" s="15"/>
      <c r="C252" s="15"/>
      <c r="D252" s="15"/>
      <c r="E252" s="15"/>
      <c r="F252" s="15"/>
      <c r="G252" s="10">
        <f t="shared" si="3"/>
        <v>0</v>
      </c>
      <c r="H252" s="16"/>
    </row>
    <row r="253" spans="1:8" x14ac:dyDescent="0.25">
      <c r="A253" s="14">
        <f>IF(YEAR(DATE($B$2,1,1)+248)=$B$2,DATE($B$2,1,1)+248,"")</f>
        <v>46271</v>
      </c>
      <c r="B253" s="15"/>
      <c r="C253" s="15"/>
      <c r="D253" s="15"/>
      <c r="E253" s="15"/>
      <c r="F253" s="15"/>
      <c r="G253" s="10">
        <f t="shared" si="3"/>
        <v>0</v>
      </c>
      <c r="H253" s="16"/>
    </row>
    <row r="254" spans="1:8" x14ac:dyDescent="0.25">
      <c r="A254" s="14">
        <f>IF(YEAR(DATE($B$2,1,1)+249)=$B$2,DATE($B$2,1,1)+249,"")</f>
        <v>46272</v>
      </c>
      <c r="B254" s="15"/>
      <c r="C254" s="15"/>
      <c r="D254" s="15"/>
      <c r="E254" s="15"/>
      <c r="F254" s="15"/>
      <c r="G254" s="10">
        <f t="shared" si="3"/>
        <v>0</v>
      </c>
      <c r="H254" s="16"/>
    </row>
    <row r="255" spans="1:8" x14ac:dyDescent="0.25">
      <c r="A255" s="14">
        <f>IF(YEAR(DATE($B$2,1,1)+250)=$B$2,DATE($B$2,1,1)+250,"")</f>
        <v>46273</v>
      </c>
      <c r="B255" s="15"/>
      <c r="C255" s="15"/>
      <c r="D255" s="15"/>
      <c r="E255" s="15"/>
      <c r="F255" s="15"/>
      <c r="G255" s="10">
        <f t="shared" si="3"/>
        <v>0</v>
      </c>
      <c r="H255" s="16"/>
    </row>
    <row r="256" spans="1:8" x14ac:dyDescent="0.25">
      <c r="A256" s="14">
        <f>IF(YEAR(DATE($B$2,1,1)+251)=$B$2,DATE($B$2,1,1)+251,"")</f>
        <v>46274</v>
      </c>
      <c r="B256" s="15"/>
      <c r="C256" s="15"/>
      <c r="D256" s="15"/>
      <c r="E256" s="15"/>
      <c r="F256" s="15"/>
      <c r="G256" s="10">
        <f t="shared" si="3"/>
        <v>0</v>
      </c>
      <c r="H256" s="16"/>
    </row>
    <row r="257" spans="1:8" x14ac:dyDescent="0.25">
      <c r="A257" s="14">
        <f>IF(YEAR(DATE($B$2,1,1)+252)=$B$2,DATE($B$2,1,1)+252,"")</f>
        <v>46275</v>
      </c>
      <c r="B257" s="15"/>
      <c r="C257" s="15"/>
      <c r="D257" s="15"/>
      <c r="E257" s="15"/>
      <c r="F257" s="15"/>
      <c r="G257" s="10">
        <f t="shared" si="3"/>
        <v>0</v>
      </c>
      <c r="H257" s="16"/>
    </row>
    <row r="258" spans="1:8" x14ac:dyDescent="0.25">
      <c r="A258" s="14">
        <f>IF(YEAR(DATE($B$2,1,1)+253)=$B$2,DATE($B$2,1,1)+253,"")</f>
        <v>46276</v>
      </c>
      <c r="B258" s="15"/>
      <c r="C258" s="15"/>
      <c r="D258" s="15"/>
      <c r="E258" s="15"/>
      <c r="F258" s="15"/>
      <c r="G258" s="10">
        <f t="shared" si="3"/>
        <v>0</v>
      </c>
      <c r="H258" s="16"/>
    </row>
    <row r="259" spans="1:8" x14ac:dyDescent="0.25">
      <c r="A259" s="14">
        <f>IF(YEAR(DATE($B$2,1,1)+254)=$B$2,DATE($B$2,1,1)+254,"")</f>
        <v>46277</v>
      </c>
      <c r="B259" s="15"/>
      <c r="C259" s="15"/>
      <c r="D259" s="15"/>
      <c r="E259" s="15"/>
      <c r="F259" s="15"/>
      <c r="G259" s="10">
        <f t="shared" si="3"/>
        <v>0</v>
      </c>
      <c r="H259" s="16"/>
    </row>
    <row r="260" spans="1:8" x14ac:dyDescent="0.25">
      <c r="A260" s="14">
        <f>IF(YEAR(DATE($B$2,1,1)+255)=$B$2,DATE($B$2,1,1)+255,"")</f>
        <v>46278</v>
      </c>
      <c r="B260" s="15"/>
      <c r="C260" s="15"/>
      <c r="D260" s="15"/>
      <c r="E260" s="15"/>
      <c r="F260" s="15"/>
      <c r="G260" s="10">
        <f t="shared" si="3"/>
        <v>0</v>
      </c>
      <c r="H260" s="16"/>
    </row>
    <row r="261" spans="1:8" x14ac:dyDescent="0.25">
      <c r="A261" s="14">
        <f>IF(YEAR(DATE($B$2,1,1)+256)=$B$2,DATE($B$2,1,1)+256,"")</f>
        <v>46279</v>
      </c>
      <c r="B261" s="15"/>
      <c r="C261" s="15"/>
      <c r="D261" s="15"/>
      <c r="E261" s="15"/>
      <c r="F261" s="15"/>
      <c r="G261" s="10">
        <f t="shared" ref="G261:G324" si="4">IF(A261="","",SUM(B261:F261))</f>
        <v>0</v>
      </c>
      <c r="H261" s="16"/>
    </row>
    <row r="262" spans="1:8" x14ac:dyDescent="0.25">
      <c r="A262" s="14">
        <f>IF(YEAR(DATE($B$2,1,1)+257)=$B$2,DATE($B$2,1,1)+257,"")</f>
        <v>46280</v>
      </c>
      <c r="B262" s="15"/>
      <c r="C262" s="15"/>
      <c r="D262" s="15"/>
      <c r="E262" s="15"/>
      <c r="F262" s="15"/>
      <c r="G262" s="10">
        <f t="shared" si="4"/>
        <v>0</v>
      </c>
      <c r="H262" s="16"/>
    </row>
    <row r="263" spans="1:8" x14ac:dyDescent="0.25">
      <c r="A263" s="14">
        <f>IF(YEAR(DATE($B$2,1,1)+258)=$B$2,DATE($B$2,1,1)+258,"")</f>
        <v>46281</v>
      </c>
      <c r="B263" s="15"/>
      <c r="C263" s="15"/>
      <c r="D263" s="15"/>
      <c r="E263" s="15"/>
      <c r="F263" s="15"/>
      <c r="G263" s="10">
        <f t="shared" si="4"/>
        <v>0</v>
      </c>
      <c r="H263" s="16"/>
    </row>
    <row r="264" spans="1:8" x14ac:dyDescent="0.25">
      <c r="A264" s="14">
        <f>IF(YEAR(DATE($B$2,1,1)+259)=$B$2,DATE($B$2,1,1)+259,"")</f>
        <v>46282</v>
      </c>
      <c r="B264" s="15"/>
      <c r="C264" s="15"/>
      <c r="D264" s="15"/>
      <c r="E264" s="15"/>
      <c r="F264" s="15"/>
      <c r="G264" s="10">
        <f t="shared" si="4"/>
        <v>0</v>
      </c>
      <c r="H264" s="16"/>
    </row>
    <row r="265" spans="1:8" x14ac:dyDescent="0.25">
      <c r="A265" s="14">
        <f>IF(YEAR(DATE($B$2,1,1)+260)=$B$2,DATE($B$2,1,1)+260,"")</f>
        <v>46283</v>
      </c>
      <c r="B265" s="15"/>
      <c r="C265" s="15"/>
      <c r="D265" s="15"/>
      <c r="E265" s="15"/>
      <c r="F265" s="15"/>
      <c r="G265" s="10">
        <f t="shared" si="4"/>
        <v>0</v>
      </c>
      <c r="H265" s="16"/>
    </row>
    <row r="266" spans="1:8" x14ac:dyDescent="0.25">
      <c r="A266" s="14">
        <f>IF(YEAR(DATE($B$2,1,1)+261)=$B$2,DATE($B$2,1,1)+261,"")</f>
        <v>46284</v>
      </c>
      <c r="B266" s="15"/>
      <c r="C266" s="15"/>
      <c r="D266" s="15"/>
      <c r="E266" s="15"/>
      <c r="F266" s="15"/>
      <c r="G266" s="10">
        <f t="shared" si="4"/>
        <v>0</v>
      </c>
      <c r="H266" s="16"/>
    </row>
    <row r="267" spans="1:8" x14ac:dyDescent="0.25">
      <c r="A267" s="14">
        <f>IF(YEAR(DATE($B$2,1,1)+262)=$B$2,DATE($B$2,1,1)+262,"")</f>
        <v>46285</v>
      </c>
      <c r="B267" s="15"/>
      <c r="C267" s="15"/>
      <c r="D267" s="15"/>
      <c r="E267" s="15"/>
      <c r="F267" s="15"/>
      <c r="G267" s="10">
        <f t="shared" si="4"/>
        <v>0</v>
      </c>
      <c r="H267" s="16"/>
    </row>
    <row r="268" spans="1:8" x14ac:dyDescent="0.25">
      <c r="A268" s="14">
        <f>IF(YEAR(DATE($B$2,1,1)+263)=$B$2,DATE($B$2,1,1)+263,"")</f>
        <v>46286</v>
      </c>
      <c r="B268" s="15"/>
      <c r="C268" s="15"/>
      <c r="D268" s="15"/>
      <c r="E268" s="15"/>
      <c r="F268" s="15"/>
      <c r="G268" s="10">
        <f t="shared" si="4"/>
        <v>0</v>
      </c>
      <c r="H268" s="16"/>
    </row>
    <row r="269" spans="1:8" x14ac:dyDescent="0.25">
      <c r="A269" s="14">
        <f>IF(YEAR(DATE($B$2,1,1)+264)=$B$2,DATE($B$2,1,1)+264,"")</f>
        <v>46287</v>
      </c>
      <c r="B269" s="15"/>
      <c r="C269" s="15"/>
      <c r="D269" s="15"/>
      <c r="E269" s="15"/>
      <c r="F269" s="15"/>
      <c r="G269" s="10">
        <f t="shared" si="4"/>
        <v>0</v>
      </c>
      <c r="H269" s="16"/>
    </row>
    <row r="270" spans="1:8" x14ac:dyDescent="0.25">
      <c r="A270" s="14">
        <f>IF(YEAR(DATE($B$2,1,1)+265)=$B$2,DATE($B$2,1,1)+265,"")</f>
        <v>46288</v>
      </c>
      <c r="B270" s="15"/>
      <c r="C270" s="15"/>
      <c r="D270" s="15"/>
      <c r="E270" s="15"/>
      <c r="F270" s="15"/>
      <c r="G270" s="10">
        <f t="shared" si="4"/>
        <v>0</v>
      </c>
      <c r="H270" s="16"/>
    </row>
    <row r="271" spans="1:8" x14ac:dyDescent="0.25">
      <c r="A271" s="14">
        <f>IF(YEAR(DATE($B$2,1,1)+266)=$B$2,DATE($B$2,1,1)+266,"")</f>
        <v>46289</v>
      </c>
      <c r="B271" s="15"/>
      <c r="C271" s="15"/>
      <c r="D271" s="15"/>
      <c r="E271" s="15"/>
      <c r="F271" s="15"/>
      <c r="G271" s="10">
        <f t="shared" si="4"/>
        <v>0</v>
      </c>
      <c r="H271" s="16"/>
    </row>
    <row r="272" spans="1:8" x14ac:dyDescent="0.25">
      <c r="A272" s="14">
        <f>IF(YEAR(DATE($B$2,1,1)+267)=$B$2,DATE($B$2,1,1)+267,"")</f>
        <v>46290</v>
      </c>
      <c r="B272" s="15"/>
      <c r="C272" s="15"/>
      <c r="D272" s="15"/>
      <c r="E272" s="15"/>
      <c r="F272" s="15"/>
      <c r="G272" s="10">
        <f t="shared" si="4"/>
        <v>0</v>
      </c>
      <c r="H272" s="16"/>
    </row>
    <row r="273" spans="1:8" x14ac:dyDescent="0.25">
      <c r="A273" s="14">
        <f>IF(YEAR(DATE($B$2,1,1)+268)=$B$2,DATE($B$2,1,1)+268,"")</f>
        <v>46291</v>
      </c>
      <c r="B273" s="15"/>
      <c r="C273" s="15"/>
      <c r="D273" s="15"/>
      <c r="E273" s="15"/>
      <c r="F273" s="15"/>
      <c r="G273" s="10">
        <f t="shared" si="4"/>
        <v>0</v>
      </c>
      <c r="H273" s="16"/>
    </row>
    <row r="274" spans="1:8" x14ac:dyDescent="0.25">
      <c r="A274" s="14">
        <f>IF(YEAR(DATE($B$2,1,1)+269)=$B$2,DATE($B$2,1,1)+269,"")</f>
        <v>46292</v>
      </c>
      <c r="B274" s="15"/>
      <c r="C274" s="15"/>
      <c r="D274" s="15"/>
      <c r="E274" s="15"/>
      <c r="F274" s="15"/>
      <c r="G274" s="10">
        <f t="shared" si="4"/>
        <v>0</v>
      </c>
      <c r="H274" s="16"/>
    </row>
    <row r="275" spans="1:8" x14ac:dyDescent="0.25">
      <c r="A275" s="14">
        <f>IF(YEAR(DATE($B$2,1,1)+270)=$B$2,DATE($B$2,1,1)+270,"")</f>
        <v>46293</v>
      </c>
      <c r="B275" s="15"/>
      <c r="C275" s="15"/>
      <c r="D275" s="15"/>
      <c r="E275" s="15"/>
      <c r="F275" s="15"/>
      <c r="G275" s="10">
        <f t="shared" si="4"/>
        <v>0</v>
      </c>
      <c r="H275" s="16"/>
    </row>
    <row r="276" spans="1:8" x14ac:dyDescent="0.25">
      <c r="A276" s="14">
        <f>IF(YEAR(DATE($B$2,1,1)+271)=$B$2,DATE($B$2,1,1)+271,"")</f>
        <v>46294</v>
      </c>
      <c r="B276" s="15"/>
      <c r="C276" s="15"/>
      <c r="D276" s="15"/>
      <c r="E276" s="15"/>
      <c r="F276" s="15"/>
      <c r="G276" s="10">
        <f t="shared" si="4"/>
        <v>0</v>
      </c>
      <c r="H276" s="16"/>
    </row>
    <row r="277" spans="1:8" x14ac:dyDescent="0.25">
      <c r="A277" s="14">
        <f>IF(YEAR(DATE($B$2,1,1)+272)=$B$2,DATE($B$2,1,1)+272,"")</f>
        <v>46295</v>
      </c>
      <c r="B277" s="15"/>
      <c r="C277" s="15"/>
      <c r="D277" s="15"/>
      <c r="E277" s="15"/>
      <c r="F277" s="15"/>
      <c r="G277" s="10">
        <f t="shared" si="4"/>
        <v>0</v>
      </c>
      <c r="H277" s="16"/>
    </row>
    <row r="278" spans="1:8" x14ac:dyDescent="0.25">
      <c r="A278" s="14">
        <f>IF(YEAR(DATE($B$2,1,1)+273)=$B$2,DATE($B$2,1,1)+273,"")</f>
        <v>46296</v>
      </c>
      <c r="B278" s="15"/>
      <c r="C278" s="15"/>
      <c r="D278" s="15"/>
      <c r="E278" s="15"/>
      <c r="F278" s="15"/>
      <c r="G278" s="10">
        <f t="shared" si="4"/>
        <v>0</v>
      </c>
      <c r="H278" s="16"/>
    </row>
    <row r="279" spans="1:8" x14ac:dyDescent="0.25">
      <c r="A279" s="14">
        <f>IF(YEAR(DATE($B$2,1,1)+274)=$B$2,DATE($B$2,1,1)+274,"")</f>
        <v>46297</v>
      </c>
      <c r="B279" s="15"/>
      <c r="C279" s="15"/>
      <c r="D279" s="15"/>
      <c r="E279" s="15"/>
      <c r="F279" s="15"/>
      <c r="G279" s="10">
        <f t="shared" si="4"/>
        <v>0</v>
      </c>
      <c r="H279" s="16"/>
    </row>
    <row r="280" spans="1:8" x14ac:dyDescent="0.25">
      <c r="A280" s="14">
        <f>IF(YEAR(DATE($B$2,1,1)+275)=$B$2,DATE($B$2,1,1)+275,"")</f>
        <v>46298</v>
      </c>
      <c r="B280" s="15"/>
      <c r="C280" s="15"/>
      <c r="D280" s="15"/>
      <c r="E280" s="15"/>
      <c r="F280" s="15"/>
      <c r="G280" s="10">
        <f t="shared" si="4"/>
        <v>0</v>
      </c>
      <c r="H280" s="16"/>
    </row>
    <row r="281" spans="1:8" x14ac:dyDescent="0.25">
      <c r="A281" s="14">
        <f>IF(YEAR(DATE($B$2,1,1)+276)=$B$2,DATE($B$2,1,1)+276,"")</f>
        <v>46299</v>
      </c>
      <c r="B281" s="15"/>
      <c r="C281" s="15"/>
      <c r="D281" s="15"/>
      <c r="E281" s="15"/>
      <c r="F281" s="15"/>
      <c r="G281" s="10">
        <f t="shared" si="4"/>
        <v>0</v>
      </c>
      <c r="H281" s="16"/>
    </row>
    <row r="282" spans="1:8" x14ac:dyDescent="0.25">
      <c r="A282" s="14">
        <f>IF(YEAR(DATE($B$2,1,1)+277)=$B$2,DATE($B$2,1,1)+277,"")</f>
        <v>46300</v>
      </c>
      <c r="B282" s="15"/>
      <c r="C282" s="15"/>
      <c r="D282" s="15"/>
      <c r="E282" s="15"/>
      <c r="F282" s="15"/>
      <c r="G282" s="10">
        <f t="shared" si="4"/>
        <v>0</v>
      </c>
      <c r="H282" s="16"/>
    </row>
    <row r="283" spans="1:8" x14ac:dyDescent="0.25">
      <c r="A283" s="14">
        <f>IF(YEAR(DATE($B$2,1,1)+278)=$B$2,DATE($B$2,1,1)+278,"")</f>
        <v>46301</v>
      </c>
      <c r="B283" s="15"/>
      <c r="C283" s="15"/>
      <c r="D283" s="15"/>
      <c r="E283" s="15"/>
      <c r="F283" s="15"/>
      <c r="G283" s="10">
        <f t="shared" si="4"/>
        <v>0</v>
      </c>
      <c r="H283" s="16"/>
    </row>
    <row r="284" spans="1:8" x14ac:dyDescent="0.25">
      <c r="A284" s="14">
        <f>IF(YEAR(DATE($B$2,1,1)+279)=$B$2,DATE($B$2,1,1)+279,"")</f>
        <v>46302</v>
      </c>
      <c r="B284" s="15"/>
      <c r="C284" s="15"/>
      <c r="D284" s="15"/>
      <c r="E284" s="15"/>
      <c r="F284" s="15"/>
      <c r="G284" s="10">
        <f t="shared" si="4"/>
        <v>0</v>
      </c>
      <c r="H284" s="16"/>
    </row>
    <row r="285" spans="1:8" x14ac:dyDescent="0.25">
      <c r="A285" s="14">
        <f>IF(YEAR(DATE($B$2,1,1)+280)=$B$2,DATE($B$2,1,1)+280,"")</f>
        <v>46303</v>
      </c>
      <c r="B285" s="15"/>
      <c r="C285" s="15"/>
      <c r="D285" s="15"/>
      <c r="E285" s="15"/>
      <c r="F285" s="15"/>
      <c r="G285" s="10">
        <f t="shared" si="4"/>
        <v>0</v>
      </c>
      <c r="H285" s="16"/>
    </row>
    <row r="286" spans="1:8" x14ac:dyDescent="0.25">
      <c r="A286" s="14">
        <f>IF(YEAR(DATE($B$2,1,1)+281)=$B$2,DATE($B$2,1,1)+281,"")</f>
        <v>46304</v>
      </c>
      <c r="B286" s="15"/>
      <c r="C286" s="15"/>
      <c r="D286" s="15"/>
      <c r="E286" s="15"/>
      <c r="F286" s="15"/>
      <c r="G286" s="10">
        <f t="shared" si="4"/>
        <v>0</v>
      </c>
      <c r="H286" s="16"/>
    </row>
    <row r="287" spans="1:8" x14ac:dyDescent="0.25">
      <c r="A287" s="14">
        <f>IF(YEAR(DATE($B$2,1,1)+282)=$B$2,DATE($B$2,1,1)+282,"")</f>
        <v>46305</v>
      </c>
      <c r="B287" s="15"/>
      <c r="C287" s="15"/>
      <c r="D287" s="15"/>
      <c r="E287" s="15"/>
      <c r="F287" s="15"/>
      <c r="G287" s="10">
        <f t="shared" si="4"/>
        <v>0</v>
      </c>
      <c r="H287" s="16"/>
    </row>
    <row r="288" spans="1:8" x14ac:dyDescent="0.25">
      <c r="A288" s="14">
        <f>IF(YEAR(DATE($B$2,1,1)+283)=$B$2,DATE($B$2,1,1)+283,"")</f>
        <v>46306</v>
      </c>
      <c r="B288" s="15"/>
      <c r="C288" s="15"/>
      <c r="D288" s="15"/>
      <c r="E288" s="15"/>
      <c r="F288" s="15"/>
      <c r="G288" s="10">
        <f t="shared" si="4"/>
        <v>0</v>
      </c>
      <c r="H288" s="16"/>
    </row>
    <row r="289" spans="1:8" x14ac:dyDescent="0.25">
      <c r="A289" s="14">
        <f>IF(YEAR(DATE($B$2,1,1)+284)=$B$2,DATE($B$2,1,1)+284,"")</f>
        <v>46307</v>
      </c>
      <c r="B289" s="15"/>
      <c r="C289" s="15"/>
      <c r="D289" s="15"/>
      <c r="E289" s="15"/>
      <c r="F289" s="15"/>
      <c r="G289" s="10">
        <f t="shared" si="4"/>
        <v>0</v>
      </c>
      <c r="H289" s="16"/>
    </row>
    <row r="290" spans="1:8" x14ac:dyDescent="0.25">
      <c r="A290" s="14">
        <f>IF(YEAR(DATE($B$2,1,1)+285)=$B$2,DATE($B$2,1,1)+285,"")</f>
        <v>46308</v>
      </c>
      <c r="B290" s="15"/>
      <c r="C290" s="15"/>
      <c r="D290" s="15"/>
      <c r="E290" s="15"/>
      <c r="F290" s="15"/>
      <c r="G290" s="10">
        <f t="shared" si="4"/>
        <v>0</v>
      </c>
      <c r="H290" s="16"/>
    </row>
    <row r="291" spans="1:8" x14ac:dyDescent="0.25">
      <c r="A291" s="14">
        <f>IF(YEAR(DATE($B$2,1,1)+286)=$B$2,DATE($B$2,1,1)+286,"")</f>
        <v>46309</v>
      </c>
      <c r="B291" s="15"/>
      <c r="C291" s="15"/>
      <c r="D291" s="15"/>
      <c r="E291" s="15"/>
      <c r="F291" s="15"/>
      <c r="G291" s="10">
        <f t="shared" si="4"/>
        <v>0</v>
      </c>
      <c r="H291" s="16"/>
    </row>
    <row r="292" spans="1:8" x14ac:dyDescent="0.25">
      <c r="A292" s="14">
        <f>IF(YEAR(DATE($B$2,1,1)+287)=$B$2,DATE($B$2,1,1)+287,"")</f>
        <v>46310</v>
      </c>
      <c r="B292" s="15"/>
      <c r="C292" s="15"/>
      <c r="D292" s="15"/>
      <c r="E292" s="15"/>
      <c r="F292" s="15"/>
      <c r="G292" s="10">
        <f t="shared" si="4"/>
        <v>0</v>
      </c>
      <c r="H292" s="16"/>
    </row>
    <row r="293" spans="1:8" x14ac:dyDescent="0.25">
      <c r="A293" s="14">
        <f>IF(YEAR(DATE($B$2,1,1)+288)=$B$2,DATE($B$2,1,1)+288,"")</f>
        <v>46311</v>
      </c>
      <c r="B293" s="15"/>
      <c r="C293" s="15"/>
      <c r="D293" s="15"/>
      <c r="E293" s="15"/>
      <c r="F293" s="15"/>
      <c r="G293" s="10">
        <f t="shared" si="4"/>
        <v>0</v>
      </c>
      <c r="H293" s="16"/>
    </row>
    <row r="294" spans="1:8" x14ac:dyDescent="0.25">
      <c r="A294" s="14">
        <f>IF(YEAR(DATE($B$2,1,1)+289)=$B$2,DATE($B$2,1,1)+289,"")</f>
        <v>46312</v>
      </c>
      <c r="B294" s="15"/>
      <c r="C294" s="15"/>
      <c r="D294" s="15"/>
      <c r="E294" s="15"/>
      <c r="F294" s="15"/>
      <c r="G294" s="10">
        <f t="shared" si="4"/>
        <v>0</v>
      </c>
      <c r="H294" s="16"/>
    </row>
    <row r="295" spans="1:8" x14ac:dyDescent="0.25">
      <c r="A295" s="14">
        <f>IF(YEAR(DATE($B$2,1,1)+290)=$B$2,DATE($B$2,1,1)+290,"")</f>
        <v>46313</v>
      </c>
      <c r="B295" s="15"/>
      <c r="C295" s="15"/>
      <c r="D295" s="15"/>
      <c r="E295" s="15"/>
      <c r="F295" s="15"/>
      <c r="G295" s="10">
        <f t="shared" si="4"/>
        <v>0</v>
      </c>
      <c r="H295" s="16"/>
    </row>
    <row r="296" spans="1:8" x14ac:dyDescent="0.25">
      <c r="A296" s="14">
        <f>IF(YEAR(DATE($B$2,1,1)+291)=$B$2,DATE($B$2,1,1)+291,"")</f>
        <v>46314</v>
      </c>
      <c r="B296" s="15"/>
      <c r="C296" s="15"/>
      <c r="D296" s="15"/>
      <c r="E296" s="15"/>
      <c r="F296" s="15"/>
      <c r="G296" s="10">
        <f t="shared" si="4"/>
        <v>0</v>
      </c>
      <c r="H296" s="16"/>
    </row>
    <row r="297" spans="1:8" x14ac:dyDescent="0.25">
      <c r="A297" s="14">
        <f>IF(YEAR(DATE($B$2,1,1)+292)=$B$2,DATE($B$2,1,1)+292,"")</f>
        <v>46315</v>
      </c>
      <c r="B297" s="15"/>
      <c r="C297" s="15"/>
      <c r="D297" s="15"/>
      <c r="E297" s="15"/>
      <c r="F297" s="15"/>
      <c r="G297" s="10">
        <f t="shared" si="4"/>
        <v>0</v>
      </c>
      <c r="H297" s="16"/>
    </row>
    <row r="298" spans="1:8" x14ac:dyDescent="0.25">
      <c r="A298" s="14">
        <f>IF(YEAR(DATE($B$2,1,1)+293)=$B$2,DATE($B$2,1,1)+293,"")</f>
        <v>46316</v>
      </c>
      <c r="B298" s="15"/>
      <c r="C298" s="15"/>
      <c r="D298" s="15"/>
      <c r="E298" s="15"/>
      <c r="F298" s="15"/>
      <c r="G298" s="10">
        <f t="shared" si="4"/>
        <v>0</v>
      </c>
      <c r="H298" s="16"/>
    </row>
    <row r="299" spans="1:8" x14ac:dyDescent="0.25">
      <c r="A299" s="14">
        <f>IF(YEAR(DATE($B$2,1,1)+294)=$B$2,DATE($B$2,1,1)+294,"")</f>
        <v>46317</v>
      </c>
      <c r="B299" s="15"/>
      <c r="C299" s="15"/>
      <c r="D299" s="15"/>
      <c r="E299" s="15"/>
      <c r="F299" s="15"/>
      <c r="G299" s="10">
        <f t="shared" si="4"/>
        <v>0</v>
      </c>
      <c r="H299" s="16"/>
    </row>
    <row r="300" spans="1:8" x14ac:dyDescent="0.25">
      <c r="A300" s="14">
        <f>IF(YEAR(DATE($B$2,1,1)+295)=$B$2,DATE($B$2,1,1)+295,"")</f>
        <v>46318</v>
      </c>
      <c r="B300" s="15"/>
      <c r="C300" s="15"/>
      <c r="D300" s="15"/>
      <c r="E300" s="15"/>
      <c r="F300" s="15"/>
      <c r="G300" s="10">
        <f t="shared" si="4"/>
        <v>0</v>
      </c>
      <c r="H300" s="16"/>
    </row>
    <row r="301" spans="1:8" x14ac:dyDescent="0.25">
      <c r="A301" s="14">
        <f>IF(YEAR(DATE($B$2,1,1)+296)=$B$2,DATE($B$2,1,1)+296,"")</f>
        <v>46319</v>
      </c>
      <c r="B301" s="15"/>
      <c r="C301" s="15"/>
      <c r="D301" s="15"/>
      <c r="E301" s="15"/>
      <c r="F301" s="15"/>
      <c r="G301" s="10">
        <f t="shared" si="4"/>
        <v>0</v>
      </c>
      <c r="H301" s="16"/>
    </row>
    <row r="302" spans="1:8" x14ac:dyDescent="0.25">
      <c r="A302" s="14">
        <f>IF(YEAR(DATE($B$2,1,1)+297)=$B$2,DATE($B$2,1,1)+297,"")</f>
        <v>46320</v>
      </c>
      <c r="B302" s="15"/>
      <c r="C302" s="15"/>
      <c r="D302" s="15"/>
      <c r="E302" s="15"/>
      <c r="F302" s="15"/>
      <c r="G302" s="10">
        <f t="shared" si="4"/>
        <v>0</v>
      </c>
      <c r="H302" s="16"/>
    </row>
    <row r="303" spans="1:8" x14ac:dyDescent="0.25">
      <c r="A303" s="14">
        <f>IF(YEAR(DATE($B$2,1,1)+298)=$B$2,DATE($B$2,1,1)+298,"")</f>
        <v>46321</v>
      </c>
      <c r="B303" s="15"/>
      <c r="C303" s="15"/>
      <c r="D303" s="15"/>
      <c r="E303" s="15"/>
      <c r="F303" s="15"/>
      <c r="G303" s="10">
        <f t="shared" si="4"/>
        <v>0</v>
      </c>
      <c r="H303" s="16"/>
    </row>
    <row r="304" spans="1:8" x14ac:dyDescent="0.25">
      <c r="A304" s="14">
        <f>IF(YEAR(DATE($B$2,1,1)+299)=$B$2,DATE($B$2,1,1)+299,"")</f>
        <v>46322</v>
      </c>
      <c r="B304" s="15"/>
      <c r="C304" s="15"/>
      <c r="D304" s="15"/>
      <c r="E304" s="15"/>
      <c r="F304" s="15"/>
      <c r="G304" s="10">
        <f t="shared" si="4"/>
        <v>0</v>
      </c>
      <c r="H304" s="16"/>
    </row>
    <row r="305" spans="1:8" x14ac:dyDescent="0.25">
      <c r="A305" s="14">
        <f>IF(YEAR(DATE($B$2,1,1)+300)=$B$2,DATE($B$2,1,1)+300,"")</f>
        <v>46323</v>
      </c>
      <c r="B305" s="15"/>
      <c r="C305" s="15"/>
      <c r="D305" s="15"/>
      <c r="E305" s="15"/>
      <c r="F305" s="15"/>
      <c r="G305" s="10">
        <f t="shared" si="4"/>
        <v>0</v>
      </c>
      <c r="H305" s="16"/>
    </row>
    <row r="306" spans="1:8" x14ac:dyDescent="0.25">
      <c r="A306" s="14">
        <f>IF(YEAR(DATE($B$2,1,1)+301)=$B$2,DATE($B$2,1,1)+301,"")</f>
        <v>46324</v>
      </c>
      <c r="B306" s="15"/>
      <c r="C306" s="15"/>
      <c r="D306" s="15"/>
      <c r="E306" s="15"/>
      <c r="F306" s="15"/>
      <c r="G306" s="10">
        <f t="shared" si="4"/>
        <v>0</v>
      </c>
      <c r="H306" s="16"/>
    </row>
    <row r="307" spans="1:8" x14ac:dyDescent="0.25">
      <c r="A307" s="14">
        <f>IF(YEAR(DATE($B$2,1,1)+302)=$B$2,DATE($B$2,1,1)+302,"")</f>
        <v>46325</v>
      </c>
      <c r="B307" s="15"/>
      <c r="C307" s="15"/>
      <c r="D307" s="15"/>
      <c r="E307" s="15"/>
      <c r="F307" s="15"/>
      <c r="G307" s="10">
        <f t="shared" si="4"/>
        <v>0</v>
      </c>
      <c r="H307" s="16"/>
    </row>
    <row r="308" spans="1:8" x14ac:dyDescent="0.25">
      <c r="A308" s="14">
        <f>IF(YEAR(DATE($B$2,1,1)+303)=$B$2,DATE($B$2,1,1)+303,"")</f>
        <v>46326</v>
      </c>
      <c r="B308" s="15"/>
      <c r="C308" s="15"/>
      <c r="D308" s="15"/>
      <c r="E308" s="15"/>
      <c r="F308" s="15"/>
      <c r="G308" s="10">
        <f t="shared" si="4"/>
        <v>0</v>
      </c>
      <c r="H308" s="16"/>
    </row>
    <row r="309" spans="1:8" x14ac:dyDescent="0.25">
      <c r="A309" s="14">
        <f>IF(YEAR(DATE($B$2,1,1)+304)=$B$2,DATE($B$2,1,1)+304,"")</f>
        <v>46327</v>
      </c>
      <c r="B309" s="15"/>
      <c r="C309" s="15"/>
      <c r="D309" s="15"/>
      <c r="E309" s="15"/>
      <c r="F309" s="15"/>
      <c r="G309" s="10">
        <f t="shared" si="4"/>
        <v>0</v>
      </c>
      <c r="H309" s="16"/>
    </row>
    <row r="310" spans="1:8" x14ac:dyDescent="0.25">
      <c r="A310" s="14">
        <f>IF(YEAR(DATE($B$2,1,1)+305)=$B$2,DATE($B$2,1,1)+305,"")</f>
        <v>46328</v>
      </c>
      <c r="B310" s="15"/>
      <c r="C310" s="15"/>
      <c r="D310" s="15"/>
      <c r="E310" s="15"/>
      <c r="F310" s="15"/>
      <c r="G310" s="10">
        <f t="shared" si="4"/>
        <v>0</v>
      </c>
      <c r="H310" s="16"/>
    </row>
    <row r="311" spans="1:8" x14ac:dyDescent="0.25">
      <c r="A311" s="14">
        <f>IF(YEAR(DATE($B$2,1,1)+306)=$B$2,DATE($B$2,1,1)+306,"")</f>
        <v>46329</v>
      </c>
      <c r="B311" s="15"/>
      <c r="C311" s="15"/>
      <c r="D311" s="15"/>
      <c r="E311" s="15"/>
      <c r="F311" s="15"/>
      <c r="G311" s="10">
        <f t="shared" si="4"/>
        <v>0</v>
      </c>
      <c r="H311" s="16"/>
    </row>
    <row r="312" spans="1:8" x14ac:dyDescent="0.25">
      <c r="A312" s="14">
        <f>IF(YEAR(DATE($B$2,1,1)+307)=$B$2,DATE($B$2,1,1)+307,"")</f>
        <v>46330</v>
      </c>
      <c r="B312" s="15"/>
      <c r="C312" s="15"/>
      <c r="D312" s="15"/>
      <c r="E312" s="15"/>
      <c r="F312" s="15"/>
      <c r="G312" s="10">
        <f t="shared" si="4"/>
        <v>0</v>
      </c>
      <c r="H312" s="16"/>
    </row>
    <row r="313" spans="1:8" x14ac:dyDescent="0.25">
      <c r="A313" s="14">
        <f>IF(YEAR(DATE($B$2,1,1)+308)=$B$2,DATE($B$2,1,1)+308,"")</f>
        <v>46331</v>
      </c>
      <c r="B313" s="15"/>
      <c r="C313" s="15"/>
      <c r="D313" s="15"/>
      <c r="E313" s="15"/>
      <c r="F313" s="15"/>
      <c r="G313" s="10">
        <f t="shared" si="4"/>
        <v>0</v>
      </c>
      <c r="H313" s="16"/>
    </row>
    <row r="314" spans="1:8" x14ac:dyDescent="0.25">
      <c r="A314" s="14">
        <f>IF(YEAR(DATE($B$2,1,1)+309)=$B$2,DATE($B$2,1,1)+309,"")</f>
        <v>46332</v>
      </c>
      <c r="B314" s="15"/>
      <c r="C314" s="15"/>
      <c r="D314" s="15"/>
      <c r="E314" s="15"/>
      <c r="F314" s="15"/>
      <c r="G314" s="10">
        <f t="shared" si="4"/>
        <v>0</v>
      </c>
      <c r="H314" s="16"/>
    </row>
    <row r="315" spans="1:8" x14ac:dyDescent="0.25">
      <c r="A315" s="14">
        <f>IF(YEAR(DATE($B$2,1,1)+310)=$B$2,DATE($B$2,1,1)+310,"")</f>
        <v>46333</v>
      </c>
      <c r="B315" s="15"/>
      <c r="C315" s="15"/>
      <c r="D315" s="15"/>
      <c r="E315" s="15"/>
      <c r="F315" s="15"/>
      <c r="G315" s="10">
        <f t="shared" si="4"/>
        <v>0</v>
      </c>
      <c r="H315" s="16"/>
    </row>
    <row r="316" spans="1:8" x14ac:dyDescent="0.25">
      <c r="A316" s="14">
        <f>IF(YEAR(DATE($B$2,1,1)+311)=$B$2,DATE($B$2,1,1)+311,"")</f>
        <v>46334</v>
      </c>
      <c r="B316" s="15"/>
      <c r="C316" s="15"/>
      <c r="D316" s="15"/>
      <c r="E316" s="15"/>
      <c r="F316" s="15"/>
      <c r="G316" s="10">
        <f t="shared" si="4"/>
        <v>0</v>
      </c>
      <c r="H316" s="16"/>
    </row>
    <row r="317" spans="1:8" x14ac:dyDescent="0.25">
      <c r="A317" s="14">
        <f>IF(YEAR(DATE($B$2,1,1)+312)=$B$2,DATE($B$2,1,1)+312,"")</f>
        <v>46335</v>
      </c>
      <c r="B317" s="15"/>
      <c r="C317" s="15"/>
      <c r="D317" s="15"/>
      <c r="E317" s="15"/>
      <c r="F317" s="15"/>
      <c r="G317" s="10">
        <f t="shared" si="4"/>
        <v>0</v>
      </c>
      <c r="H317" s="16"/>
    </row>
    <row r="318" spans="1:8" x14ac:dyDescent="0.25">
      <c r="A318" s="14">
        <f>IF(YEAR(DATE($B$2,1,1)+313)=$B$2,DATE($B$2,1,1)+313,"")</f>
        <v>46336</v>
      </c>
      <c r="B318" s="15"/>
      <c r="C318" s="15"/>
      <c r="D318" s="15"/>
      <c r="E318" s="15"/>
      <c r="F318" s="15"/>
      <c r="G318" s="10">
        <f t="shared" si="4"/>
        <v>0</v>
      </c>
      <c r="H318" s="16"/>
    </row>
    <row r="319" spans="1:8" x14ac:dyDescent="0.25">
      <c r="A319" s="14">
        <f>IF(YEAR(DATE($B$2,1,1)+314)=$B$2,DATE($B$2,1,1)+314,"")</f>
        <v>46337</v>
      </c>
      <c r="B319" s="15"/>
      <c r="C319" s="15"/>
      <c r="D319" s="15"/>
      <c r="E319" s="15"/>
      <c r="F319" s="15"/>
      <c r="G319" s="10">
        <f t="shared" si="4"/>
        <v>0</v>
      </c>
      <c r="H319" s="16"/>
    </row>
    <row r="320" spans="1:8" x14ac:dyDescent="0.25">
      <c r="A320" s="14">
        <f>IF(YEAR(DATE($B$2,1,1)+315)=$B$2,DATE($B$2,1,1)+315,"")</f>
        <v>46338</v>
      </c>
      <c r="B320" s="15"/>
      <c r="C320" s="15"/>
      <c r="D320" s="15"/>
      <c r="E320" s="15"/>
      <c r="F320" s="15"/>
      <c r="G320" s="10">
        <f t="shared" si="4"/>
        <v>0</v>
      </c>
      <c r="H320" s="16"/>
    </row>
    <row r="321" spans="1:8" x14ac:dyDescent="0.25">
      <c r="A321" s="14">
        <f>IF(YEAR(DATE($B$2,1,1)+316)=$B$2,DATE($B$2,1,1)+316,"")</f>
        <v>46339</v>
      </c>
      <c r="B321" s="15"/>
      <c r="C321" s="15"/>
      <c r="D321" s="15"/>
      <c r="E321" s="15"/>
      <c r="F321" s="15"/>
      <c r="G321" s="10">
        <f t="shared" si="4"/>
        <v>0</v>
      </c>
      <c r="H321" s="16"/>
    </row>
    <row r="322" spans="1:8" x14ac:dyDescent="0.25">
      <c r="A322" s="14">
        <f>IF(YEAR(DATE($B$2,1,1)+317)=$B$2,DATE($B$2,1,1)+317,"")</f>
        <v>46340</v>
      </c>
      <c r="B322" s="15"/>
      <c r="C322" s="15"/>
      <c r="D322" s="15"/>
      <c r="E322" s="15"/>
      <c r="F322" s="15"/>
      <c r="G322" s="10">
        <f t="shared" si="4"/>
        <v>0</v>
      </c>
      <c r="H322" s="16"/>
    </row>
    <row r="323" spans="1:8" x14ac:dyDescent="0.25">
      <c r="A323" s="14">
        <f>IF(YEAR(DATE($B$2,1,1)+318)=$B$2,DATE($B$2,1,1)+318,"")</f>
        <v>46341</v>
      </c>
      <c r="B323" s="15"/>
      <c r="C323" s="15"/>
      <c r="D323" s="15"/>
      <c r="E323" s="15"/>
      <c r="F323" s="15"/>
      <c r="G323" s="10">
        <f t="shared" si="4"/>
        <v>0</v>
      </c>
      <c r="H323" s="16"/>
    </row>
    <row r="324" spans="1:8" x14ac:dyDescent="0.25">
      <c r="A324" s="14">
        <f>IF(YEAR(DATE($B$2,1,1)+319)=$B$2,DATE($B$2,1,1)+319,"")</f>
        <v>46342</v>
      </c>
      <c r="B324" s="15"/>
      <c r="C324" s="15"/>
      <c r="D324" s="15"/>
      <c r="E324" s="15"/>
      <c r="F324" s="15"/>
      <c r="G324" s="10">
        <f t="shared" si="4"/>
        <v>0</v>
      </c>
      <c r="H324" s="16"/>
    </row>
    <row r="325" spans="1:8" x14ac:dyDescent="0.25">
      <c r="A325" s="14">
        <f>IF(YEAR(DATE($B$2,1,1)+320)=$B$2,DATE($B$2,1,1)+320,"")</f>
        <v>46343</v>
      </c>
      <c r="B325" s="15"/>
      <c r="C325" s="15"/>
      <c r="D325" s="15"/>
      <c r="E325" s="15"/>
      <c r="F325" s="15"/>
      <c r="G325" s="10">
        <f t="shared" ref="G325:G388" si="5">IF(A325="","",SUM(B325:F325))</f>
        <v>0</v>
      </c>
      <c r="H325" s="16"/>
    </row>
    <row r="326" spans="1:8" x14ac:dyDescent="0.25">
      <c r="A326" s="14">
        <f>IF(YEAR(DATE($B$2,1,1)+321)=$B$2,DATE($B$2,1,1)+321,"")</f>
        <v>46344</v>
      </c>
      <c r="B326" s="15"/>
      <c r="C326" s="15"/>
      <c r="D326" s="15"/>
      <c r="E326" s="15"/>
      <c r="F326" s="15"/>
      <c r="G326" s="10">
        <f t="shared" si="5"/>
        <v>0</v>
      </c>
      <c r="H326" s="16"/>
    </row>
    <row r="327" spans="1:8" x14ac:dyDescent="0.25">
      <c r="A327" s="14">
        <f>IF(YEAR(DATE($B$2,1,1)+322)=$B$2,DATE($B$2,1,1)+322,"")</f>
        <v>46345</v>
      </c>
      <c r="B327" s="15"/>
      <c r="C327" s="15"/>
      <c r="D327" s="15"/>
      <c r="E327" s="15"/>
      <c r="F327" s="15"/>
      <c r="G327" s="10">
        <f t="shared" si="5"/>
        <v>0</v>
      </c>
      <c r="H327" s="16"/>
    </row>
    <row r="328" spans="1:8" x14ac:dyDescent="0.25">
      <c r="A328" s="14">
        <f>IF(YEAR(DATE($B$2,1,1)+323)=$B$2,DATE($B$2,1,1)+323,"")</f>
        <v>46346</v>
      </c>
      <c r="B328" s="15"/>
      <c r="C328" s="15"/>
      <c r="D328" s="15"/>
      <c r="E328" s="15"/>
      <c r="F328" s="15"/>
      <c r="G328" s="10">
        <f t="shared" si="5"/>
        <v>0</v>
      </c>
      <c r="H328" s="16"/>
    </row>
    <row r="329" spans="1:8" x14ac:dyDescent="0.25">
      <c r="A329" s="14">
        <f>IF(YEAR(DATE($B$2,1,1)+324)=$B$2,DATE($B$2,1,1)+324,"")</f>
        <v>46347</v>
      </c>
      <c r="B329" s="15"/>
      <c r="C329" s="15"/>
      <c r="D329" s="15"/>
      <c r="E329" s="15"/>
      <c r="F329" s="15"/>
      <c r="G329" s="10">
        <f t="shared" si="5"/>
        <v>0</v>
      </c>
      <c r="H329" s="16"/>
    </row>
    <row r="330" spans="1:8" x14ac:dyDescent="0.25">
      <c r="A330" s="14">
        <f>IF(YEAR(DATE($B$2,1,1)+325)=$B$2,DATE($B$2,1,1)+325,"")</f>
        <v>46348</v>
      </c>
      <c r="B330" s="15"/>
      <c r="C330" s="15"/>
      <c r="D330" s="15"/>
      <c r="E330" s="15"/>
      <c r="F330" s="15"/>
      <c r="G330" s="10">
        <f t="shared" si="5"/>
        <v>0</v>
      </c>
      <c r="H330" s="16"/>
    </row>
    <row r="331" spans="1:8" x14ac:dyDescent="0.25">
      <c r="A331" s="14">
        <f>IF(YEAR(DATE($B$2,1,1)+326)=$B$2,DATE($B$2,1,1)+326,"")</f>
        <v>46349</v>
      </c>
      <c r="B331" s="15"/>
      <c r="C331" s="15"/>
      <c r="D331" s="15"/>
      <c r="E331" s="15"/>
      <c r="F331" s="15"/>
      <c r="G331" s="10">
        <f t="shared" si="5"/>
        <v>0</v>
      </c>
      <c r="H331" s="16"/>
    </row>
    <row r="332" spans="1:8" x14ac:dyDescent="0.25">
      <c r="A332" s="14">
        <f>IF(YEAR(DATE($B$2,1,1)+327)=$B$2,DATE($B$2,1,1)+327,"")</f>
        <v>46350</v>
      </c>
      <c r="B332" s="15"/>
      <c r="C332" s="15"/>
      <c r="D332" s="15"/>
      <c r="E332" s="15"/>
      <c r="F332" s="15"/>
      <c r="G332" s="10">
        <f t="shared" si="5"/>
        <v>0</v>
      </c>
      <c r="H332" s="16"/>
    </row>
    <row r="333" spans="1:8" x14ac:dyDescent="0.25">
      <c r="A333" s="14">
        <f>IF(YEAR(DATE($B$2,1,1)+328)=$B$2,DATE($B$2,1,1)+328,"")</f>
        <v>46351</v>
      </c>
      <c r="B333" s="15"/>
      <c r="C333" s="15"/>
      <c r="D333" s="15"/>
      <c r="E333" s="15"/>
      <c r="F333" s="15"/>
      <c r="G333" s="10">
        <f t="shared" si="5"/>
        <v>0</v>
      </c>
      <c r="H333" s="16"/>
    </row>
    <row r="334" spans="1:8" x14ac:dyDescent="0.25">
      <c r="A334" s="14">
        <f>IF(YEAR(DATE($B$2,1,1)+329)=$B$2,DATE($B$2,1,1)+329,"")</f>
        <v>46352</v>
      </c>
      <c r="B334" s="15"/>
      <c r="C334" s="15"/>
      <c r="D334" s="15"/>
      <c r="E334" s="15"/>
      <c r="F334" s="15"/>
      <c r="G334" s="10">
        <f t="shared" si="5"/>
        <v>0</v>
      </c>
      <c r="H334" s="16"/>
    </row>
    <row r="335" spans="1:8" x14ac:dyDescent="0.25">
      <c r="A335" s="14">
        <f>IF(YEAR(DATE($B$2,1,1)+330)=$B$2,DATE($B$2,1,1)+330,"")</f>
        <v>46353</v>
      </c>
      <c r="B335" s="15"/>
      <c r="C335" s="15"/>
      <c r="D335" s="15"/>
      <c r="E335" s="15"/>
      <c r="F335" s="15"/>
      <c r="G335" s="10">
        <f t="shared" si="5"/>
        <v>0</v>
      </c>
      <c r="H335" s="16"/>
    </row>
    <row r="336" spans="1:8" x14ac:dyDescent="0.25">
      <c r="A336" s="14">
        <f>IF(YEAR(DATE($B$2,1,1)+331)=$B$2,DATE($B$2,1,1)+331,"")</f>
        <v>46354</v>
      </c>
      <c r="B336" s="15"/>
      <c r="C336" s="15"/>
      <c r="D336" s="15"/>
      <c r="E336" s="15"/>
      <c r="F336" s="15"/>
      <c r="G336" s="10">
        <f t="shared" si="5"/>
        <v>0</v>
      </c>
      <c r="H336" s="16"/>
    </row>
    <row r="337" spans="1:8" x14ac:dyDescent="0.25">
      <c r="A337" s="14">
        <f>IF(YEAR(DATE($B$2,1,1)+332)=$B$2,DATE($B$2,1,1)+332,"")</f>
        <v>46355</v>
      </c>
      <c r="B337" s="15"/>
      <c r="C337" s="15"/>
      <c r="D337" s="15"/>
      <c r="E337" s="15"/>
      <c r="F337" s="15"/>
      <c r="G337" s="10">
        <f t="shared" si="5"/>
        <v>0</v>
      </c>
      <c r="H337" s="16"/>
    </row>
    <row r="338" spans="1:8" x14ac:dyDescent="0.25">
      <c r="A338" s="14">
        <f>IF(YEAR(DATE($B$2,1,1)+333)=$B$2,DATE($B$2,1,1)+333,"")</f>
        <v>46356</v>
      </c>
      <c r="B338" s="15"/>
      <c r="C338" s="15"/>
      <c r="D338" s="15"/>
      <c r="E338" s="15"/>
      <c r="F338" s="15"/>
      <c r="G338" s="10">
        <f t="shared" si="5"/>
        <v>0</v>
      </c>
      <c r="H338" s="16"/>
    </row>
    <row r="339" spans="1:8" x14ac:dyDescent="0.25">
      <c r="A339" s="14">
        <f>IF(YEAR(DATE($B$2,1,1)+334)=$B$2,DATE($B$2,1,1)+334,"")</f>
        <v>46357</v>
      </c>
      <c r="B339" s="15"/>
      <c r="C339" s="15"/>
      <c r="D339" s="15"/>
      <c r="E339" s="15"/>
      <c r="F339" s="15"/>
      <c r="G339" s="10">
        <f t="shared" si="5"/>
        <v>0</v>
      </c>
      <c r="H339" s="16"/>
    </row>
    <row r="340" spans="1:8" x14ac:dyDescent="0.25">
      <c r="A340" s="14">
        <f>IF(YEAR(DATE($B$2,1,1)+335)=$B$2,DATE($B$2,1,1)+335,"")</f>
        <v>46358</v>
      </c>
      <c r="B340" s="15"/>
      <c r="C340" s="15"/>
      <c r="D340" s="15"/>
      <c r="E340" s="15"/>
      <c r="F340" s="15"/>
      <c r="G340" s="10">
        <f t="shared" si="5"/>
        <v>0</v>
      </c>
      <c r="H340" s="16"/>
    </row>
    <row r="341" spans="1:8" x14ac:dyDescent="0.25">
      <c r="A341" s="14">
        <f>IF(YEAR(DATE($B$2,1,1)+336)=$B$2,DATE($B$2,1,1)+336,"")</f>
        <v>46359</v>
      </c>
      <c r="B341" s="15"/>
      <c r="C341" s="15"/>
      <c r="D341" s="15"/>
      <c r="E341" s="15"/>
      <c r="F341" s="15"/>
      <c r="G341" s="10">
        <f t="shared" si="5"/>
        <v>0</v>
      </c>
      <c r="H341" s="16"/>
    </row>
    <row r="342" spans="1:8" x14ac:dyDescent="0.25">
      <c r="A342" s="14">
        <f>IF(YEAR(DATE($B$2,1,1)+337)=$B$2,DATE($B$2,1,1)+337,"")</f>
        <v>46360</v>
      </c>
      <c r="B342" s="15"/>
      <c r="C342" s="15"/>
      <c r="D342" s="15"/>
      <c r="E342" s="15"/>
      <c r="F342" s="15"/>
      <c r="G342" s="10">
        <f t="shared" si="5"/>
        <v>0</v>
      </c>
      <c r="H342" s="16"/>
    </row>
    <row r="343" spans="1:8" x14ac:dyDescent="0.25">
      <c r="A343" s="14">
        <f>IF(YEAR(DATE($B$2,1,1)+338)=$B$2,DATE($B$2,1,1)+338,"")</f>
        <v>46361</v>
      </c>
      <c r="B343" s="15"/>
      <c r="C343" s="15"/>
      <c r="D343" s="15"/>
      <c r="E343" s="15"/>
      <c r="F343" s="15"/>
      <c r="G343" s="10">
        <f t="shared" si="5"/>
        <v>0</v>
      </c>
      <c r="H343" s="16"/>
    </row>
    <row r="344" spans="1:8" x14ac:dyDescent="0.25">
      <c r="A344" s="14">
        <f>IF(YEAR(DATE($B$2,1,1)+339)=$B$2,DATE($B$2,1,1)+339,"")</f>
        <v>46362</v>
      </c>
      <c r="B344" s="15"/>
      <c r="C344" s="15"/>
      <c r="D344" s="15"/>
      <c r="E344" s="15"/>
      <c r="F344" s="15"/>
      <c r="G344" s="10">
        <f t="shared" si="5"/>
        <v>0</v>
      </c>
      <c r="H344" s="16"/>
    </row>
    <row r="345" spans="1:8" x14ac:dyDescent="0.25">
      <c r="A345" s="14">
        <f>IF(YEAR(DATE($B$2,1,1)+340)=$B$2,DATE($B$2,1,1)+340,"")</f>
        <v>46363</v>
      </c>
      <c r="B345" s="15"/>
      <c r="C345" s="15"/>
      <c r="D345" s="15"/>
      <c r="E345" s="15"/>
      <c r="F345" s="15"/>
      <c r="G345" s="10">
        <f t="shared" si="5"/>
        <v>0</v>
      </c>
      <c r="H345" s="16"/>
    </row>
    <row r="346" spans="1:8" x14ac:dyDescent="0.25">
      <c r="A346" s="14">
        <f>IF(YEAR(DATE($B$2,1,1)+341)=$B$2,DATE($B$2,1,1)+341,"")</f>
        <v>46364</v>
      </c>
      <c r="B346" s="15"/>
      <c r="C346" s="15"/>
      <c r="D346" s="15"/>
      <c r="E346" s="15"/>
      <c r="F346" s="15"/>
      <c r="G346" s="10">
        <f t="shared" si="5"/>
        <v>0</v>
      </c>
      <c r="H346" s="16"/>
    </row>
    <row r="347" spans="1:8" x14ac:dyDescent="0.25">
      <c r="A347" s="14">
        <f>IF(YEAR(DATE($B$2,1,1)+342)=$B$2,DATE($B$2,1,1)+342,"")</f>
        <v>46365</v>
      </c>
      <c r="B347" s="15"/>
      <c r="C347" s="15"/>
      <c r="D347" s="15"/>
      <c r="E347" s="15"/>
      <c r="F347" s="15"/>
      <c r="G347" s="10">
        <f t="shared" si="5"/>
        <v>0</v>
      </c>
      <c r="H347" s="16"/>
    </row>
    <row r="348" spans="1:8" x14ac:dyDescent="0.25">
      <c r="A348" s="14">
        <f>IF(YEAR(DATE($B$2,1,1)+343)=$B$2,DATE($B$2,1,1)+343,"")</f>
        <v>46366</v>
      </c>
      <c r="B348" s="15"/>
      <c r="C348" s="15"/>
      <c r="D348" s="15"/>
      <c r="E348" s="15"/>
      <c r="F348" s="15"/>
      <c r="G348" s="10">
        <f t="shared" si="5"/>
        <v>0</v>
      </c>
      <c r="H348" s="16"/>
    </row>
    <row r="349" spans="1:8" x14ac:dyDescent="0.25">
      <c r="A349" s="14">
        <f>IF(YEAR(DATE($B$2,1,1)+344)=$B$2,DATE($B$2,1,1)+344,"")</f>
        <v>46367</v>
      </c>
      <c r="B349" s="15"/>
      <c r="C349" s="15"/>
      <c r="D349" s="15"/>
      <c r="E349" s="15"/>
      <c r="F349" s="15"/>
      <c r="G349" s="10">
        <f t="shared" si="5"/>
        <v>0</v>
      </c>
      <c r="H349" s="16"/>
    </row>
    <row r="350" spans="1:8" x14ac:dyDescent="0.25">
      <c r="A350" s="14">
        <f>IF(YEAR(DATE($B$2,1,1)+345)=$B$2,DATE($B$2,1,1)+345,"")</f>
        <v>46368</v>
      </c>
      <c r="B350" s="15"/>
      <c r="C350" s="15"/>
      <c r="D350" s="15"/>
      <c r="E350" s="15"/>
      <c r="F350" s="15"/>
      <c r="G350" s="10">
        <f t="shared" si="5"/>
        <v>0</v>
      </c>
      <c r="H350" s="16"/>
    </row>
    <row r="351" spans="1:8" x14ac:dyDescent="0.25">
      <c r="A351" s="14">
        <f>IF(YEAR(DATE($B$2,1,1)+346)=$B$2,DATE($B$2,1,1)+346,"")</f>
        <v>46369</v>
      </c>
      <c r="B351" s="15"/>
      <c r="C351" s="15"/>
      <c r="D351" s="15"/>
      <c r="E351" s="15"/>
      <c r="F351" s="15"/>
      <c r="G351" s="10">
        <f t="shared" si="5"/>
        <v>0</v>
      </c>
      <c r="H351" s="16"/>
    </row>
    <row r="352" spans="1:8" x14ac:dyDescent="0.25">
      <c r="A352" s="14">
        <f>IF(YEAR(DATE($B$2,1,1)+347)=$B$2,DATE($B$2,1,1)+347,"")</f>
        <v>46370</v>
      </c>
      <c r="B352" s="15"/>
      <c r="C352" s="15"/>
      <c r="D352" s="15"/>
      <c r="E352" s="15"/>
      <c r="F352" s="15"/>
      <c r="G352" s="10">
        <f t="shared" si="5"/>
        <v>0</v>
      </c>
      <c r="H352" s="16"/>
    </row>
    <row r="353" spans="1:8" x14ac:dyDescent="0.25">
      <c r="A353" s="14">
        <f>IF(YEAR(DATE($B$2,1,1)+348)=$B$2,DATE($B$2,1,1)+348,"")</f>
        <v>46371</v>
      </c>
      <c r="B353" s="15"/>
      <c r="C353" s="15"/>
      <c r="D353" s="15"/>
      <c r="E353" s="15"/>
      <c r="F353" s="15"/>
      <c r="G353" s="10">
        <f t="shared" si="5"/>
        <v>0</v>
      </c>
      <c r="H353" s="16"/>
    </row>
    <row r="354" spans="1:8" x14ac:dyDescent="0.25">
      <c r="A354" s="14">
        <f>IF(YEAR(DATE($B$2,1,1)+349)=$B$2,DATE($B$2,1,1)+349,"")</f>
        <v>46372</v>
      </c>
      <c r="B354" s="15"/>
      <c r="C354" s="15"/>
      <c r="D354" s="15"/>
      <c r="E354" s="15"/>
      <c r="F354" s="15"/>
      <c r="G354" s="10">
        <f t="shared" si="5"/>
        <v>0</v>
      </c>
      <c r="H354" s="16"/>
    </row>
    <row r="355" spans="1:8" x14ac:dyDescent="0.25">
      <c r="A355" s="14">
        <f>IF(YEAR(DATE($B$2,1,1)+350)=$B$2,DATE($B$2,1,1)+350,"")</f>
        <v>46373</v>
      </c>
      <c r="B355" s="15"/>
      <c r="C355" s="15"/>
      <c r="D355" s="15"/>
      <c r="E355" s="15"/>
      <c r="F355" s="15"/>
      <c r="G355" s="10">
        <f t="shared" si="5"/>
        <v>0</v>
      </c>
      <c r="H355" s="16"/>
    </row>
    <row r="356" spans="1:8" x14ac:dyDescent="0.25">
      <c r="A356" s="14">
        <f>IF(YEAR(DATE($B$2,1,1)+351)=$B$2,DATE($B$2,1,1)+351,"")</f>
        <v>46374</v>
      </c>
      <c r="B356" s="15"/>
      <c r="C356" s="15"/>
      <c r="D356" s="15"/>
      <c r="E356" s="15"/>
      <c r="F356" s="15"/>
      <c r="G356" s="10">
        <f t="shared" si="5"/>
        <v>0</v>
      </c>
      <c r="H356" s="16"/>
    </row>
    <row r="357" spans="1:8" x14ac:dyDescent="0.25">
      <c r="A357" s="14">
        <f>IF(YEAR(DATE($B$2,1,1)+352)=$B$2,DATE($B$2,1,1)+352,"")</f>
        <v>46375</v>
      </c>
      <c r="B357" s="15"/>
      <c r="C357" s="15"/>
      <c r="D357" s="15"/>
      <c r="E357" s="15"/>
      <c r="F357" s="15"/>
      <c r="G357" s="10">
        <f t="shared" si="5"/>
        <v>0</v>
      </c>
      <c r="H357" s="16"/>
    </row>
    <row r="358" spans="1:8" x14ac:dyDescent="0.25">
      <c r="A358" s="14">
        <f>IF(YEAR(DATE($B$2,1,1)+353)=$B$2,DATE($B$2,1,1)+353,"")</f>
        <v>46376</v>
      </c>
      <c r="B358" s="15"/>
      <c r="C358" s="15"/>
      <c r="D358" s="15"/>
      <c r="E358" s="15"/>
      <c r="F358" s="15"/>
      <c r="G358" s="10">
        <f t="shared" si="5"/>
        <v>0</v>
      </c>
      <c r="H358" s="16"/>
    </row>
    <row r="359" spans="1:8" x14ac:dyDescent="0.25">
      <c r="A359" s="14">
        <f>IF(YEAR(DATE($B$2,1,1)+354)=$B$2,DATE($B$2,1,1)+354,"")</f>
        <v>46377</v>
      </c>
      <c r="B359" s="15"/>
      <c r="C359" s="15"/>
      <c r="D359" s="15"/>
      <c r="E359" s="15"/>
      <c r="F359" s="15"/>
      <c r="G359" s="10">
        <f t="shared" si="5"/>
        <v>0</v>
      </c>
      <c r="H359" s="16"/>
    </row>
    <row r="360" spans="1:8" x14ac:dyDescent="0.25">
      <c r="A360" s="14">
        <f>IF(YEAR(DATE($B$2,1,1)+355)=$B$2,DATE($B$2,1,1)+355,"")</f>
        <v>46378</v>
      </c>
      <c r="B360" s="15"/>
      <c r="C360" s="15"/>
      <c r="D360" s="15"/>
      <c r="E360" s="15"/>
      <c r="F360" s="15"/>
      <c r="G360" s="10">
        <f t="shared" si="5"/>
        <v>0</v>
      </c>
      <c r="H360" s="16"/>
    </row>
    <row r="361" spans="1:8" x14ac:dyDescent="0.25">
      <c r="A361" s="14">
        <f>IF(YEAR(DATE($B$2,1,1)+356)=$B$2,DATE($B$2,1,1)+356,"")</f>
        <v>46379</v>
      </c>
      <c r="B361" s="15"/>
      <c r="C361" s="15"/>
      <c r="D361" s="15"/>
      <c r="E361" s="15"/>
      <c r="F361" s="15"/>
      <c r="G361" s="10">
        <f t="shared" si="5"/>
        <v>0</v>
      </c>
      <c r="H361" s="16"/>
    </row>
    <row r="362" spans="1:8" x14ac:dyDescent="0.25">
      <c r="A362" s="14">
        <f>IF(YEAR(DATE($B$2,1,1)+357)=$B$2,DATE($B$2,1,1)+357,"")</f>
        <v>46380</v>
      </c>
      <c r="B362" s="15"/>
      <c r="C362" s="15"/>
      <c r="D362" s="15"/>
      <c r="E362" s="15"/>
      <c r="F362" s="15"/>
      <c r="G362" s="10">
        <f t="shared" si="5"/>
        <v>0</v>
      </c>
      <c r="H362" s="16"/>
    </row>
    <row r="363" spans="1:8" x14ac:dyDescent="0.25">
      <c r="A363" s="14">
        <f>IF(YEAR(DATE($B$2,1,1)+358)=$B$2,DATE($B$2,1,1)+358,"")</f>
        <v>46381</v>
      </c>
      <c r="B363" s="15"/>
      <c r="C363" s="15"/>
      <c r="D363" s="15"/>
      <c r="E363" s="15"/>
      <c r="F363" s="15"/>
      <c r="G363" s="10">
        <f t="shared" si="5"/>
        <v>0</v>
      </c>
      <c r="H363" s="16"/>
    </row>
    <row r="364" spans="1:8" x14ac:dyDescent="0.25">
      <c r="A364" s="14">
        <f>IF(YEAR(DATE($B$2,1,1)+359)=$B$2,DATE($B$2,1,1)+359,"")</f>
        <v>46382</v>
      </c>
      <c r="B364" s="15"/>
      <c r="C364" s="15"/>
      <c r="D364" s="15"/>
      <c r="E364" s="15"/>
      <c r="F364" s="15"/>
      <c r="G364" s="10">
        <f t="shared" si="5"/>
        <v>0</v>
      </c>
      <c r="H364" s="16"/>
    </row>
    <row r="365" spans="1:8" x14ac:dyDescent="0.25">
      <c r="A365" s="14">
        <f>IF(YEAR(DATE($B$2,1,1)+360)=$B$2,DATE($B$2,1,1)+360,"")</f>
        <v>46383</v>
      </c>
      <c r="B365" s="15"/>
      <c r="C365" s="15"/>
      <c r="D365" s="15"/>
      <c r="E365" s="15"/>
      <c r="F365" s="15"/>
      <c r="G365" s="10">
        <f t="shared" si="5"/>
        <v>0</v>
      </c>
      <c r="H365" s="16"/>
    </row>
    <row r="366" spans="1:8" x14ac:dyDescent="0.25">
      <c r="A366" s="14">
        <f>IF(YEAR(DATE($B$2,1,1)+361)=$B$2,DATE($B$2,1,1)+361,"")</f>
        <v>46384</v>
      </c>
      <c r="B366" s="15"/>
      <c r="C366" s="15"/>
      <c r="D366" s="15"/>
      <c r="E366" s="15"/>
      <c r="F366" s="15"/>
      <c r="G366" s="10">
        <f t="shared" si="5"/>
        <v>0</v>
      </c>
      <c r="H366" s="16"/>
    </row>
    <row r="367" spans="1:8" x14ac:dyDescent="0.25">
      <c r="A367" s="14">
        <f>IF(YEAR(DATE($B$2,1,1)+362)=$B$2,DATE($B$2,1,1)+362,"")</f>
        <v>46385</v>
      </c>
      <c r="B367" s="15"/>
      <c r="C367" s="15"/>
      <c r="D367" s="15"/>
      <c r="E367" s="15"/>
      <c r="F367" s="15"/>
      <c r="G367" s="10">
        <f t="shared" si="5"/>
        <v>0</v>
      </c>
      <c r="H367" s="16"/>
    </row>
    <row r="368" spans="1:8" x14ac:dyDescent="0.25">
      <c r="A368" s="14">
        <f>IF(YEAR(DATE($B$2,1,1)+363)=$B$2,DATE($B$2,1,1)+363,"")</f>
        <v>46386</v>
      </c>
      <c r="B368" s="15"/>
      <c r="C368" s="15"/>
      <c r="D368" s="15"/>
      <c r="E368" s="15"/>
      <c r="F368" s="15"/>
      <c r="G368" s="10">
        <f t="shared" si="5"/>
        <v>0</v>
      </c>
      <c r="H368" s="16"/>
    </row>
    <row r="369" spans="1:8" x14ac:dyDescent="0.25">
      <c r="A369" s="14">
        <f>IF(YEAR(DATE($B$2,1,1)+364)=$B$2,DATE($B$2,1,1)+364,"")</f>
        <v>46387</v>
      </c>
      <c r="B369" s="15"/>
      <c r="C369" s="15"/>
      <c r="D369" s="15"/>
      <c r="E369" s="15"/>
      <c r="F369" s="15"/>
      <c r="G369" s="10">
        <f t="shared" si="5"/>
        <v>0</v>
      </c>
      <c r="H369" s="16"/>
    </row>
    <row r="370" spans="1:8" x14ac:dyDescent="0.25">
      <c r="A370" s="14" t="str">
        <f>IF(YEAR(DATE($B$2,1,1)+365)=$B$2,DATE($B$2,1,1)+365,"")</f>
        <v/>
      </c>
      <c r="B370" s="15"/>
      <c r="C370" s="15"/>
      <c r="D370" s="15"/>
      <c r="E370" s="15"/>
      <c r="F370" s="15"/>
      <c r="G370" s="10" t="str">
        <f t="shared" si="5"/>
        <v/>
      </c>
      <c r="H370" s="16"/>
    </row>
    <row r="371" spans="1:8" x14ac:dyDescent="0.25">
      <c r="A371" s="17" t="s">
        <v>36</v>
      </c>
      <c r="B371" s="18">
        <f t="shared" ref="B371:G371" si="6">SUM(B5:B370)</f>
        <v>0</v>
      </c>
      <c r="C371" s="18">
        <f t="shared" si="6"/>
        <v>0</v>
      </c>
      <c r="D371" s="18">
        <f t="shared" si="6"/>
        <v>0</v>
      </c>
      <c r="E371" s="18">
        <f t="shared" si="6"/>
        <v>0</v>
      </c>
      <c r="F371" s="18">
        <f t="shared" si="6"/>
        <v>0</v>
      </c>
      <c r="G371" s="18">
        <f t="shared" si="6"/>
        <v>0</v>
      </c>
      <c r="H371" s="19"/>
    </row>
  </sheetData>
  <dataValidations count="1">
    <dataValidation type="decimal" operator="greaterThanOrEqual" allowBlank="1" showErrorMessage="1" errorTitle="Số tiền không hợp lệ" error="Nhập số tiền từ 0 trở lên (đơn vị đồng)." sqref="B5:F370">
      <formula1>0</formula1>
    </dataValidation>
  </dataValidations>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
  <sheetViews>
    <sheetView workbookViewId="0"/>
  </sheetViews>
  <sheetFormatPr defaultRowHeight="15" x14ac:dyDescent="0.25"/>
  <cols>
    <col min="1" max="1" width="14" customWidth="1"/>
    <col min="2" max="2" width="52" customWidth="1"/>
    <col min="3" max="3" width="20" customWidth="1"/>
  </cols>
  <sheetData>
    <row r="1" spans="1:3" x14ac:dyDescent="0.25">
      <c r="A1" s="4" t="s">
        <v>37</v>
      </c>
      <c r="B1" s="6"/>
      <c r="C1" s="4" t="s">
        <v>38</v>
      </c>
    </row>
    <row r="2" spans="1:3" ht="33.950000000000003" customHeight="1" x14ac:dyDescent="0.25">
      <c r="A2" s="4" t="s">
        <v>39</v>
      </c>
      <c r="B2" s="6"/>
      <c r="C2" s="20" t="s">
        <v>40</v>
      </c>
    </row>
    <row r="3" spans="1:3" x14ac:dyDescent="0.25">
      <c r="A3" s="4" t="s">
        <v>41</v>
      </c>
      <c r="B3" s="6"/>
      <c r="C3" s="1"/>
    </row>
    <row r="4" spans="1:3" x14ac:dyDescent="0.25">
      <c r="A4" s="1"/>
      <c r="B4" s="1"/>
      <c r="C4" s="1"/>
    </row>
    <row r="5" spans="1:3" ht="16.5" x14ac:dyDescent="0.25">
      <c r="A5" s="32" t="s">
        <v>42</v>
      </c>
      <c r="B5" s="33"/>
      <c r="C5" s="33"/>
    </row>
    <row r="6" spans="1:3" x14ac:dyDescent="0.25">
      <c r="A6" s="4" t="s">
        <v>43</v>
      </c>
      <c r="B6" s="6"/>
      <c r="C6" s="1"/>
    </row>
    <row r="7" spans="1:3" x14ac:dyDescent="0.25">
      <c r="A7" s="4" t="s">
        <v>44</v>
      </c>
      <c r="B7" s="5" t="str">
        <f>"Năm "&amp;'Ghi hằng ngày'!$B$2</f>
        <v>Năm 2026</v>
      </c>
      <c r="C7" s="1"/>
    </row>
    <row r="8" spans="1:3" x14ac:dyDescent="0.25">
      <c r="A8" s="1"/>
      <c r="B8" s="1"/>
      <c r="C8" s="21" t="s">
        <v>33</v>
      </c>
    </row>
    <row r="9" spans="1:3" x14ac:dyDescent="0.25">
      <c r="A9" s="22" t="s">
        <v>45</v>
      </c>
      <c r="B9" s="22" t="s">
        <v>46</v>
      </c>
      <c r="C9" s="22" t="s">
        <v>47</v>
      </c>
    </row>
    <row r="10" spans="1:3" x14ac:dyDescent="0.25">
      <c r="A10" s="23" t="s">
        <v>48</v>
      </c>
      <c r="B10" s="23" t="s">
        <v>49</v>
      </c>
      <c r="C10" s="23" t="s">
        <v>50</v>
      </c>
    </row>
    <row r="11" spans="1:3" x14ac:dyDescent="0.25">
      <c r="A11" s="14">
        <f>DATE('Ghi hằng ngày'!$B$2,1+1,0)</f>
        <v>46053</v>
      </c>
      <c r="B11" s="8" t="str">
        <f>"Doanh thu bán hàng ăn uống tháng 01/"&amp;'Ghi hằng ngày'!$B$2</f>
        <v>Doanh thu bán hàng ăn uống tháng 01/2026</v>
      </c>
      <c r="C11" s="24">
        <f>SUMIFS('Ghi hằng ngày'!$G$5:$G$370,'Ghi hằng ngày'!$A$5:$A$370,"&gt;="&amp;DATE('Ghi hằng ngày'!$B$2,1,1),'Ghi hằng ngày'!$A$5:$A$370,"&lt;="&amp;DATE('Ghi hằng ngày'!$B$2,1+1,0))</f>
        <v>0</v>
      </c>
    </row>
    <row r="12" spans="1:3" x14ac:dyDescent="0.25">
      <c r="A12" s="14">
        <f>DATE('Ghi hằng ngày'!$B$2,2+1,0)</f>
        <v>46081</v>
      </c>
      <c r="B12" s="8" t="str">
        <f>"Doanh thu bán hàng ăn uống tháng 02/"&amp;'Ghi hằng ngày'!$B$2</f>
        <v>Doanh thu bán hàng ăn uống tháng 02/2026</v>
      </c>
      <c r="C12" s="24">
        <f>SUMIFS('Ghi hằng ngày'!$G$5:$G$370,'Ghi hằng ngày'!$A$5:$A$370,"&gt;="&amp;DATE('Ghi hằng ngày'!$B$2,2,1),'Ghi hằng ngày'!$A$5:$A$370,"&lt;="&amp;DATE('Ghi hằng ngày'!$B$2,2+1,0))</f>
        <v>0</v>
      </c>
    </row>
    <row r="13" spans="1:3" x14ac:dyDescent="0.25">
      <c r="A13" s="14">
        <f>DATE('Ghi hằng ngày'!$B$2,3+1,0)</f>
        <v>46112</v>
      </c>
      <c r="B13" s="8" t="str">
        <f>"Doanh thu bán hàng ăn uống tháng 03/"&amp;'Ghi hằng ngày'!$B$2</f>
        <v>Doanh thu bán hàng ăn uống tháng 03/2026</v>
      </c>
      <c r="C13" s="24">
        <f>SUMIFS('Ghi hằng ngày'!$G$5:$G$370,'Ghi hằng ngày'!$A$5:$A$370,"&gt;="&amp;DATE('Ghi hằng ngày'!$B$2,3,1),'Ghi hằng ngày'!$A$5:$A$370,"&lt;="&amp;DATE('Ghi hằng ngày'!$B$2,3+1,0))</f>
        <v>0</v>
      </c>
    </row>
    <row r="14" spans="1:3" x14ac:dyDescent="0.25">
      <c r="A14" s="14">
        <f>DATE('Ghi hằng ngày'!$B$2,4+1,0)</f>
        <v>46142</v>
      </c>
      <c r="B14" s="8" t="str">
        <f>"Doanh thu bán hàng ăn uống tháng 04/"&amp;'Ghi hằng ngày'!$B$2</f>
        <v>Doanh thu bán hàng ăn uống tháng 04/2026</v>
      </c>
      <c r="C14" s="24">
        <f>SUMIFS('Ghi hằng ngày'!$G$5:$G$370,'Ghi hằng ngày'!$A$5:$A$370,"&gt;="&amp;DATE('Ghi hằng ngày'!$B$2,4,1),'Ghi hằng ngày'!$A$5:$A$370,"&lt;="&amp;DATE('Ghi hằng ngày'!$B$2,4+1,0))</f>
        <v>0</v>
      </c>
    </row>
    <row r="15" spans="1:3" x14ac:dyDescent="0.25">
      <c r="A15" s="14">
        <f>DATE('Ghi hằng ngày'!$B$2,5+1,0)</f>
        <v>46173</v>
      </c>
      <c r="B15" s="8" t="str">
        <f>"Doanh thu bán hàng ăn uống tháng 05/"&amp;'Ghi hằng ngày'!$B$2</f>
        <v>Doanh thu bán hàng ăn uống tháng 05/2026</v>
      </c>
      <c r="C15" s="24">
        <f>SUMIFS('Ghi hằng ngày'!$G$5:$G$370,'Ghi hằng ngày'!$A$5:$A$370,"&gt;="&amp;DATE('Ghi hằng ngày'!$B$2,5,1),'Ghi hằng ngày'!$A$5:$A$370,"&lt;="&amp;DATE('Ghi hằng ngày'!$B$2,5+1,0))</f>
        <v>0</v>
      </c>
    </row>
    <row r="16" spans="1:3" x14ac:dyDescent="0.25">
      <c r="A16" s="14">
        <f>DATE('Ghi hằng ngày'!$B$2,6+1,0)</f>
        <v>46203</v>
      </c>
      <c r="B16" s="8" t="str">
        <f>"Doanh thu bán hàng ăn uống tháng 06/"&amp;'Ghi hằng ngày'!$B$2</f>
        <v>Doanh thu bán hàng ăn uống tháng 06/2026</v>
      </c>
      <c r="C16" s="24">
        <f>SUMIFS('Ghi hằng ngày'!$G$5:$G$370,'Ghi hằng ngày'!$A$5:$A$370,"&gt;="&amp;DATE('Ghi hằng ngày'!$B$2,6,1),'Ghi hằng ngày'!$A$5:$A$370,"&lt;="&amp;DATE('Ghi hằng ngày'!$B$2,6+1,0))</f>
        <v>0</v>
      </c>
    </row>
    <row r="17" spans="1:3" x14ac:dyDescent="0.25">
      <c r="A17" s="14">
        <f>DATE('Ghi hằng ngày'!$B$2,7+1,0)</f>
        <v>46234</v>
      </c>
      <c r="B17" s="8" t="str">
        <f>"Doanh thu bán hàng ăn uống tháng 07/"&amp;'Ghi hằng ngày'!$B$2</f>
        <v>Doanh thu bán hàng ăn uống tháng 07/2026</v>
      </c>
      <c r="C17" s="24">
        <f>SUMIFS('Ghi hằng ngày'!$G$5:$G$370,'Ghi hằng ngày'!$A$5:$A$370,"&gt;="&amp;DATE('Ghi hằng ngày'!$B$2,7,1),'Ghi hằng ngày'!$A$5:$A$370,"&lt;="&amp;DATE('Ghi hằng ngày'!$B$2,7+1,0))</f>
        <v>0</v>
      </c>
    </row>
    <row r="18" spans="1:3" x14ac:dyDescent="0.25">
      <c r="A18" s="14">
        <f>DATE('Ghi hằng ngày'!$B$2,8+1,0)</f>
        <v>46265</v>
      </c>
      <c r="B18" s="8" t="str">
        <f>"Doanh thu bán hàng ăn uống tháng 08/"&amp;'Ghi hằng ngày'!$B$2</f>
        <v>Doanh thu bán hàng ăn uống tháng 08/2026</v>
      </c>
      <c r="C18" s="24">
        <f>SUMIFS('Ghi hằng ngày'!$G$5:$G$370,'Ghi hằng ngày'!$A$5:$A$370,"&gt;="&amp;DATE('Ghi hằng ngày'!$B$2,8,1),'Ghi hằng ngày'!$A$5:$A$370,"&lt;="&amp;DATE('Ghi hằng ngày'!$B$2,8+1,0))</f>
        <v>0</v>
      </c>
    </row>
    <row r="19" spans="1:3" x14ac:dyDescent="0.25">
      <c r="A19" s="14">
        <f>DATE('Ghi hằng ngày'!$B$2,9+1,0)</f>
        <v>46295</v>
      </c>
      <c r="B19" s="8" t="str">
        <f>"Doanh thu bán hàng ăn uống tháng 09/"&amp;'Ghi hằng ngày'!$B$2</f>
        <v>Doanh thu bán hàng ăn uống tháng 09/2026</v>
      </c>
      <c r="C19" s="24">
        <f>SUMIFS('Ghi hằng ngày'!$G$5:$G$370,'Ghi hằng ngày'!$A$5:$A$370,"&gt;="&amp;DATE('Ghi hằng ngày'!$B$2,9,1),'Ghi hằng ngày'!$A$5:$A$370,"&lt;="&amp;DATE('Ghi hằng ngày'!$B$2,9+1,0))</f>
        <v>0</v>
      </c>
    </row>
    <row r="20" spans="1:3" x14ac:dyDescent="0.25">
      <c r="A20" s="14">
        <f>DATE('Ghi hằng ngày'!$B$2,10+1,0)</f>
        <v>46326</v>
      </c>
      <c r="B20" s="8" t="str">
        <f>"Doanh thu bán hàng ăn uống tháng 10/"&amp;'Ghi hằng ngày'!$B$2</f>
        <v>Doanh thu bán hàng ăn uống tháng 10/2026</v>
      </c>
      <c r="C20" s="24">
        <f>SUMIFS('Ghi hằng ngày'!$G$5:$G$370,'Ghi hằng ngày'!$A$5:$A$370,"&gt;="&amp;DATE('Ghi hằng ngày'!$B$2,10,1),'Ghi hằng ngày'!$A$5:$A$370,"&lt;="&amp;DATE('Ghi hằng ngày'!$B$2,10+1,0))</f>
        <v>0</v>
      </c>
    </row>
    <row r="21" spans="1:3" x14ac:dyDescent="0.25">
      <c r="A21" s="14">
        <f>DATE('Ghi hằng ngày'!$B$2,11+1,0)</f>
        <v>46356</v>
      </c>
      <c r="B21" s="8" t="str">
        <f>"Doanh thu bán hàng ăn uống tháng 11/"&amp;'Ghi hằng ngày'!$B$2</f>
        <v>Doanh thu bán hàng ăn uống tháng 11/2026</v>
      </c>
      <c r="C21" s="24">
        <f>SUMIFS('Ghi hằng ngày'!$G$5:$G$370,'Ghi hằng ngày'!$A$5:$A$370,"&gt;="&amp;DATE('Ghi hằng ngày'!$B$2,11,1),'Ghi hằng ngày'!$A$5:$A$370,"&lt;="&amp;DATE('Ghi hằng ngày'!$B$2,11+1,0))</f>
        <v>0</v>
      </c>
    </row>
    <row r="22" spans="1:3" x14ac:dyDescent="0.25">
      <c r="A22" s="14">
        <f>DATE('Ghi hằng ngày'!$B$2,12+1,0)</f>
        <v>46387</v>
      </c>
      <c r="B22" s="8" t="str">
        <f>"Doanh thu bán hàng ăn uống tháng 12/"&amp;'Ghi hằng ngày'!$B$2</f>
        <v>Doanh thu bán hàng ăn uống tháng 12/2026</v>
      </c>
      <c r="C22" s="24">
        <f>SUMIFS('Ghi hằng ngày'!$G$5:$G$370,'Ghi hằng ngày'!$A$5:$A$370,"&gt;="&amp;DATE('Ghi hằng ngày'!$B$2,12,1),'Ghi hằng ngày'!$A$5:$A$370,"&lt;="&amp;DATE('Ghi hằng ngày'!$B$2,12+1,0))</f>
        <v>0</v>
      </c>
    </row>
    <row r="23" spans="1:3" x14ac:dyDescent="0.25">
      <c r="A23" s="19"/>
      <c r="B23" s="17" t="s">
        <v>36</v>
      </c>
      <c r="C23" s="18">
        <f>SUM(C11:C22)</f>
        <v>0</v>
      </c>
    </row>
    <row r="24" spans="1:3" x14ac:dyDescent="0.25">
      <c r="A24" s="1"/>
      <c r="B24" s="1"/>
      <c r="C24" s="1"/>
    </row>
    <row r="25" spans="1:3" x14ac:dyDescent="0.25">
      <c r="A25" s="1"/>
      <c r="B25" s="1"/>
      <c r="C25" s="25" t="str">
        <f>"Ngày … tháng … năm "&amp;'Ghi hằng ngày'!$B$2+1</f>
        <v>Ngày … tháng … năm 2027</v>
      </c>
    </row>
    <row r="26" spans="1:3" ht="26.1" customHeight="1" x14ac:dyDescent="0.25">
      <c r="A26" s="1"/>
      <c r="B26" s="1"/>
      <c r="C26" s="26" t="s">
        <v>51</v>
      </c>
    </row>
    <row r="27" spans="1:3" x14ac:dyDescent="0.25">
      <c r="A27" s="1"/>
      <c r="B27" s="1"/>
      <c r="C27" s="27" t="s">
        <v>52</v>
      </c>
    </row>
  </sheetData>
  <mergeCells count="1">
    <mergeCell ref="A5:C5"/>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21"/>
  <sheetViews>
    <sheetView workbookViewId="0"/>
  </sheetViews>
  <sheetFormatPr defaultRowHeight="15" x14ac:dyDescent="0.25"/>
  <cols>
    <col min="1" max="1" width="12" customWidth="1"/>
    <col min="2" max="3" width="18" customWidth="1"/>
    <col min="4" max="4" width="14" customWidth="1"/>
    <col min="5" max="5" width="52" customWidth="1"/>
  </cols>
  <sheetData>
    <row r="1" spans="1:5" ht="16.5" x14ac:dyDescent="0.25">
      <c r="A1" s="11" t="s">
        <v>53</v>
      </c>
      <c r="B1" s="1"/>
      <c r="C1" s="1"/>
      <c r="D1" s="1"/>
      <c r="E1" s="1"/>
    </row>
    <row r="2" spans="1:5" x14ac:dyDescent="0.25">
      <c r="A2" s="4" t="s">
        <v>54</v>
      </c>
      <c r="B2" s="1"/>
      <c r="C2" s="28">
        <v>1000000000</v>
      </c>
      <c r="D2" s="1"/>
      <c r="E2" s="1"/>
    </row>
    <row r="3" spans="1:5" x14ac:dyDescent="0.25">
      <c r="A3" s="4" t="s">
        <v>55</v>
      </c>
      <c r="B3" s="1"/>
      <c r="C3" s="29">
        <v>0.8</v>
      </c>
      <c r="D3" s="1"/>
      <c r="E3" s="1"/>
    </row>
    <row r="4" spans="1:5" x14ac:dyDescent="0.25">
      <c r="A4" s="1"/>
      <c r="B4" s="1"/>
      <c r="C4" s="1"/>
      <c r="D4" s="1"/>
      <c r="E4" s="1"/>
    </row>
    <row r="5" spans="1:5" x14ac:dyDescent="0.25">
      <c r="A5" s="22" t="s">
        <v>56</v>
      </c>
      <c r="B5" s="22" t="s">
        <v>57</v>
      </c>
      <c r="C5" s="22" t="s">
        <v>58</v>
      </c>
      <c r="D5" s="22" t="s">
        <v>59</v>
      </c>
      <c r="E5" s="22" t="s">
        <v>60</v>
      </c>
    </row>
    <row r="6" spans="1:5" x14ac:dyDescent="0.25">
      <c r="A6" s="8" t="str">
        <f>"01/"&amp;'Ghi hằng ngày'!$B$2</f>
        <v>01/2026</v>
      </c>
      <c r="B6" s="30">
        <f>'Sổ S1a-HKD'!C11</f>
        <v>0</v>
      </c>
      <c r="C6" s="24">
        <f>SUM($B$6:B6)</f>
        <v>0</v>
      </c>
      <c r="D6" s="31">
        <f t="shared" ref="D6:D17" si="0">IF($C$2&gt;0,C6/$C$2,0)</f>
        <v>0</v>
      </c>
      <c r="E6" s="8" t="str">
        <f t="shared" ref="E6:E17" si="1">IF(C6&gt;$C$2,"Đã vượt ngưỡng: đăng ký hóa đơn điện tử trong 30 ngày, kê khai thuế",IF(C6&gt;=$C$2*$C$3,"Sắp chạm ngưỡng: chuẩn bị hóa đơn điện tử, hỏi kế toán","Trong ngưỡng"))</f>
        <v>Trong ngưỡng</v>
      </c>
    </row>
    <row r="7" spans="1:5" x14ac:dyDescent="0.25">
      <c r="A7" s="8" t="str">
        <f>"02/"&amp;'Ghi hằng ngày'!$B$2</f>
        <v>02/2026</v>
      </c>
      <c r="B7" s="30">
        <f>'Sổ S1a-HKD'!C12</f>
        <v>0</v>
      </c>
      <c r="C7" s="24">
        <f>SUM($B$6:B7)</f>
        <v>0</v>
      </c>
      <c r="D7" s="31">
        <f t="shared" si="0"/>
        <v>0</v>
      </c>
      <c r="E7" s="8" t="str">
        <f t="shared" si="1"/>
        <v>Trong ngưỡng</v>
      </c>
    </row>
    <row r="8" spans="1:5" x14ac:dyDescent="0.25">
      <c r="A8" s="8" t="str">
        <f>"03/"&amp;'Ghi hằng ngày'!$B$2</f>
        <v>03/2026</v>
      </c>
      <c r="B8" s="30">
        <f>'Sổ S1a-HKD'!C13</f>
        <v>0</v>
      </c>
      <c r="C8" s="24">
        <f>SUM($B$6:B8)</f>
        <v>0</v>
      </c>
      <c r="D8" s="31">
        <f t="shared" si="0"/>
        <v>0</v>
      </c>
      <c r="E8" s="8" t="str">
        <f t="shared" si="1"/>
        <v>Trong ngưỡng</v>
      </c>
    </row>
    <row r="9" spans="1:5" x14ac:dyDescent="0.25">
      <c r="A9" s="8" t="str">
        <f>"04/"&amp;'Ghi hằng ngày'!$B$2</f>
        <v>04/2026</v>
      </c>
      <c r="B9" s="30">
        <f>'Sổ S1a-HKD'!C14</f>
        <v>0</v>
      </c>
      <c r="C9" s="24">
        <f>SUM($B$6:B9)</f>
        <v>0</v>
      </c>
      <c r="D9" s="31">
        <f t="shared" si="0"/>
        <v>0</v>
      </c>
      <c r="E9" s="8" t="str">
        <f t="shared" si="1"/>
        <v>Trong ngưỡng</v>
      </c>
    </row>
    <row r="10" spans="1:5" x14ac:dyDescent="0.25">
      <c r="A10" s="8" t="str">
        <f>"05/"&amp;'Ghi hằng ngày'!$B$2</f>
        <v>05/2026</v>
      </c>
      <c r="B10" s="30">
        <f>'Sổ S1a-HKD'!C15</f>
        <v>0</v>
      </c>
      <c r="C10" s="24">
        <f>SUM($B$6:B10)</f>
        <v>0</v>
      </c>
      <c r="D10" s="31">
        <f t="shared" si="0"/>
        <v>0</v>
      </c>
      <c r="E10" s="8" t="str">
        <f t="shared" si="1"/>
        <v>Trong ngưỡng</v>
      </c>
    </row>
    <row r="11" spans="1:5" x14ac:dyDescent="0.25">
      <c r="A11" s="8" t="str">
        <f>"06/"&amp;'Ghi hằng ngày'!$B$2</f>
        <v>06/2026</v>
      </c>
      <c r="B11" s="30">
        <f>'Sổ S1a-HKD'!C16</f>
        <v>0</v>
      </c>
      <c r="C11" s="24">
        <f>SUM($B$6:B11)</f>
        <v>0</v>
      </c>
      <c r="D11" s="31">
        <f t="shared" si="0"/>
        <v>0</v>
      </c>
      <c r="E11" s="8" t="str">
        <f t="shared" si="1"/>
        <v>Trong ngưỡng</v>
      </c>
    </row>
    <row r="12" spans="1:5" x14ac:dyDescent="0.25">
      <c r="A12" s="8" t="str">
        <f>"07/"&amp;'Ghi hằng ngày'!$B$2</f>
        <v>07/2026</v>
      </c>
      <c r="B12" s="30">
        <f>'Sổ S1a-HKD'!C17</f>
        <v>0</v>
      </c>
      <c r="C12" s="24">
        <f>SUM($B$6:B12)</f>
        <v>0</v>
      </c>
      <c r="D12" s="31">
        <f t="shared" si="0"/>
        <v>0</v>
      </c>
      <c r="E12" s="8" t="str">
        <f t="shared" si="1"/>
        <v>Trong ngưỡng</v>
      </c>
    </row>
    <row r="13" spans="1:5" x14ac:dyDescent="0.25">
      <c r="A13" s="8" t="str">
        <f>"08/"&amp;'Ghi hằng ngày'!$B$2</f>
        <v>08/2026</v>
      </c>
      <c r="B13" s="30">
        <f>'Sổ S1a-HKD'!C18</f>
        <v>0</v>
      </c>
      <c r="C13" s="24">
        <f>SUM($B$6:B13)</f>
        <v>0</v>
      </c>
      <c r="D13" s="31">
        <f t="shared" si="0"/>
        <v>0</v>
      </c>
      <c r="E13" s="8" t="str">
        <f t="shared" si="1"/>
        <v>Trong ngưỡng</v>
      </c>
    </row>
    <row r="14" spans="1:5" x14ac:dyDescent="0.25">
      <c r="A14" s="8" t="str">
        <f>"09/"&amp;'Ghi hằng ngày'!$B$2</f>
        <v>09/2026</v>
      </c>
      <c r="B14" s="30">
        <f>'Sổ S1a-HKD'!C19</f>
        <v>0</v>
      </c>
      <c r="C14" s="24">
        <f>SUM($B$6:B14)</f>
        <v>0</v>
      </c>
      <c r="D14" s="31">
        <f t="shared" si="0"/>
        <v>0</v>
      </c>
      <c r="E14" s="8" t="str">
        <f t="shared" si="1"/>
        <v>Trong ngưỡng</v>
      </c>
    </row>
    <row r="15" spans="1:5" x14ac:dyDescent="0.25">
      <c r="A15" s="8" t="str">
        <f>"10/"&amp;'Ghi hằng ngày'!$B$2</f>
        <v>10/2026</v>
      </c>
      <c r="B15" s="30">
        <f>'Sổ S1a-HKD'!C20</f>
        <v>0</v>
      </c>
      <c r="C15" s="24">
        <f>SUM($B$6:B15)</f>
        <v>0</v>
      </c>
      <c r="D15" s="31">
        <f t="shared" si="0"/>
        <v>0</v>
      </c>
      <c r="E15" s="8" t="str">
        <f t="shared" si="1"/>
        <v>Trong ngưỡng</v>
      </c>
    </row>
    <row r="16" spans="1:5" x14ac:dyDescent="0.25">
      <c r="A16" s="8" t="str">
        <f>"11/"&amp;'Ghi hằng ngày'!$B$2</f>
        <v>11/2026</v>
      </c>
      <c r="B16" s="30">
        <f>'Sổ S1a-HKD'!C21</f>
        <v>0</v>
      </c>
      <c r="C16" s="24">
        <f>SUM($B$6:B16)</f>
        <v>0</v>
      </c>
      <c r="D16" s="31">
        <f t="shared" si="0"/>
        <v>0</v>
      </c>
      <c r="E16" s="8" t="str">
        <f t="shared" si="1"/>
        <v>Trong ngưỡng</v>
      </c>
    </row>
    <row r="17" spans="1:5" x14ac:dyDescent="0.25">
      <c r="A17" s="8" t="str">
        <f>"12/"&amp;'Ghi hằng ngày'!$B$2</f>
        <v>12/2026</v>
      </c>
      <c r="B17" s="30">
        <f>'Sổ S1a-HKD'!C22</f>
        <v>0</v>
      </c>
      <c r="C17" s="24">
        <f>SUM($B$6:B17)</f>
        <v>0</v>
      </c>
      <c r="D17" s="31">
        <f t="shared" si="0"/>
        <v>0</v>
      </c>
      <c r="E17" s="8" t="str">
        <f t="shared" si="1"/>
        <v>Trong ngưỡng</v>
      </c>
    </row>
    <row r="18" spans="1:5" x14ac:dyDescent="0.25">
      <c r="A18" s="1"/>
      <c r="B18" s="1"/>
      <c r="C18" s="1"/>
      <c r="D18" s="1"/>
      <c r="E18" s="1"/>
    </row>
    <row r="19" spans="1:5" x14ac:dyDescent="0.25">
      <c r="A19" s="34" t="s">
        <v>61</v>
      </c>
      <c r="B19" s="33"/>
      <c r="C19" s="33"/>
      <c r="D19" s="33"/>
      <c r="E19" s="33"/>
    </row>
    <row r="20" spans="1:5" x14ac:dyDescent="0.25">
      <c r="A20" s="33"/>
      <c r="B20" s="33"/>
      <c r="C20" s="33"/>
      <c r="D20" s="33"/>
      <c r="E20" s="33"/>
    </row>
    <row r="21" spans="1:5" x14ac:dyDescent="0.25">
      <c r="A21" s="33"/>
      <c r="B21" s="33"/>
      <c r="C21" s="33"/>
      <c r="D21" s="33"/>
      <c r="E21" s="33"/>
    </row>
  </sheetData>
  <mergeCells count="1">
    <mergeCell ref="A19:E21"/>
  </mergeCells>
  <conditionalFormatting sqref="E6:E17">
    <cfRule type="expression" dxfId="1" priority="1">
      <formula>$C6&gt;$C$2</formula>
    </cfRule>
    <cfRule type="expression" dxfId="0" priority="2">
      <formula>AND($C6&gt;=$C$2*$C$3,$C6&lt;=$C$2)</formula>
    </cfRule>
  </conditionalFormatting>
  <pageMargins left="0.75" right="0.75" top="1" bottom="1" header="0.5" footer="0.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Hướng dẫn</vt:lpstr>
      <vt:lpstr>Ghi hằng ngày</vt:lpstr>
      <vt:lpstr>Sổ S1a-HKD</vt:lpstr>
      <vt:lpstr>Theo dõi ngưỡng</vt:lpstr>
      <vt:lpstr>'Sổ S1a-HKD'!Print_Area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Tom Tom</cp:lastModifiedBy>
  <dcterms:created xsi:type="dcterms:W3CDTF">2026-10-14T05:41:04Z</dcterms:created>
  <dcterms:modified xsi:type="dcterms:W3CDTF">2026-10-14T05:42:14Z</dcterms:modified>
</cp:coreProperties>
</file>